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ink/ink1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sultnetwork_iris\Haufe\"/>
    </mc:Choice>
  </mc:AlternateContent>
  <xr:revisionPtr revIDLastSave="0" documentId="13_ncr:1_{BDE5B03D-8DDB-422A-AA70-6F49162D1E57}" xr6:coauthVersionLast="41" xr6:coauthVersionMax="41" xr10:uidLastSave="{00000000-0000-0000-0000-000000000000}"/>
  <bookViews>
    <workbookView xWindow="-120" yWindow="-120" windowWidth="29040" windowHeight="17640" xr2:uid="{00000000-000D-0000-FFFF-FFFF00000000}"/>
  </bookViews>
  <sheets>
    <sheet name="Wichtige Informationen" sheetId="4" r:id="rId1"/>
    <sheet name="Werttreiberplanung" sheetId="1" r:id="rId2"/>
  </sheets>
  <definedNames>
    <definedName name="_xlnm.Print_Area" localSheetId="0">'Wichtige Informationen'!$A$1:$N$40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6" i="1" l="1"/>
  <c r="E33" i="1"/>
  <c r="F77" i="1"/>
  <c r="G77" i="1"/>
  <c r="H77" i="1"/>
  <c r="I77" i="1"/>
  <c r="J77" i="1"/>
  <c r="E77" i="1"/>
  <c r="E50" i="1"/>
  <c r="E10" i="1"/>
  <c r="J33" i="1" l="1"/>
  <c r="I33" i="1"/>
  <c r="H33" i="1"/>
  <c r="G33" i="1"/>
  <c r="F33" i="1"/>
  <c r="E34" i="1"/>
  <c r="E24" i="1"/>
  <c r="E41" i="1" s="1"/>
  <c r="E31" i="1" l="1"/>
  <c r="E72" i="1"/>
  <c r="F107" i="1"/>
  <c r="G107" i="1"/>
  <c r="H107" i="1"/>
  <c r="I107" i="1"/>
  <c r="J107" i="1"/>
  <c r="E107" i="1"/>
  <c r="E108" i="1"/>
  <c r="J108" i="1"/>
  <c r="I108" i="1"/>
  <c r="H108" i="1"/>
  <c r="G108" i="1"/>
  <c r="F108" i="1"/>
  <c r="I109" i="1" l="1"/>
  <c r="F109" i="1"/>
  <c r="J109" i="1"/>
  <c r="G109" i="1"/>
  <c r="E109" i="1"/>
  <c r="H109" i="1"/>
  <c r="J119" i="1"/>
  <c r="I119" i="1"/>
  <c r="H119" i="1"/>
  <c r="G119" i="1"/>
  <c r="F119" i="1"/>
  <c r="E119" i="1"/>
  <c r="E117" i="1"/>
  <c r="F115" i="1" s="1"/>
  <c r="F117" i="1" s="1"/>
  <c r="G115" i="1" s="1"/>
  <c r="G117" i="1" s="1"/>
  <c r="H115" i="1" s="1"/>
  <c r="H117" i="1" s="1"/>
  <c r="I115" i="1" s="1"/>
  <c r="I117" i="1" s="1"/>
  <c r="J115" i="1" s="1"/>
  <c r="J117" i="1" s="1"/>
  <c r="E113" i="1"/>
  <c r="N193" i="1"/>
  <c r="N192" i="1"/>
  <c r="E185" i="1"/>
  <c r="E182" i="1" s="1"/>
  <c r="E120" i="1" l="1"/>
  <c r="F111" i="1"/>
  <c r="F113" i="1" s="1"/>
  <c r="G111" i="1" s="1"/>
  <c r="G113" i="1" s="1"/>
  <c r="H111" i="1" s="1"/>
  <c r="H113" i="1" s="1"/>
  <c r="I111" i="1" s="1"/>
  <c r="I113" i="1" s="1"/>
  <c r="J111" i="1" s="1"/>
  <c r="J113" i="1" s="1"/>
  <c r="J120" i="1" s="1"/>
  <c r="F120" i="1" l="1"/>
  <c r="I120" i="1"/>
  <c r="G120" i="1"/>
  <c r="H120" i="1"/>
  <c r="P36" i="1"/>
  <c r="Q36" i="1"/>
  <c r="R36" i="1"/>
  <c r="S36" i="1"/>
  <c r="T36" i="1"/>
  <c r="P37" i="1"/>
  <c r="Q37" i="1"/>
  <c r="R37" i="1"/>
  <c r="S37" i="1"/>
  <c r="T37" i="1"/>
  <c r="O37" i="1"/>
  <c r="O36" i="1"/>
  <c r="P35" i="1"/>
  <c r="Q35" i="1"/>
  <c r="R35" i="1"/>
  <c r="S35" i="1"/>
  <c r="T35" i="1"/>
  <c r="O35" i="1"/>
  <c r="F34" i="1"/>
  <c r="F72" i="1" s="1"/>
  <c r="G34" i="1"/>
  <c r="G72" i="1" s="1"/>
  <c r="H34" i="1"/>
  <c r="H72" i="1" s="1"/>
  <c r="I34" i="1"/>
  <c r="I72" i="1" s="1"/>
  <c r="J34" i="1"/>
  <c r="J72" i="1" s="1"/>
  <c r="N33" i="1"/>
  <c r="N32" i="1"/>
  <c r="G142" i="1" l="1"/>
  <c r="H142" i="1"/>
  <c r="F142" i="1"/>
  <c r="E142" i="1"/>
  <c r="J142" i="1"/>
  <c r="I142" i="1"/>
  <c r="J31" i="1"/>
  <c r="I31" i="1"/>
  <c r="H31" i="1"/>
  <c r="G31" i="1"/>
  <c r="F31" i="1"/>
  <c r="N36" i="1"/>
  <c r="N35" i="1"/>
  <c r="N34" i="1"/>
  <c r="P38" i="1" l="1"/>
  <c r="Q38" i="1"/>
  <c r="R38" i="1"/>
  <c r="S38" i="1"/>
  <c r="T38" i="1"/>
  <c r="O38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30" i="1"/>
  <c r="N31" i="1"/>
  <c r="N38" i="1"/>
  <c r="N39" i="1"/>
  <c r="N40" i="1"/>
  <c r="N41" i="1"/>
  <c r="N42" i="1"/>
  <c r="N43" i="1"/>
  <c r="N44" i="1"/>
  <c r="C137" i="1"/>
  <c r="C164" i="1" s="1"/>
  <c r="J106" i="1"/>
  <c r="I106" i="1"/>
  <c r="H106" i="1"/>
  <c r="G106" i="1"/>
  <c r="F106" i="1"/>
  <c r="E106" i="1"/>
  <c r="J79" i="1"/>
  <c r="J83" i="1" s="1"/>
  <c r="J99" i="1" s="1"/>
  <c r="J100" i="1" s="1"/>
  <c r="I79" i="1"/>
  <c r="I83" i="1" s="1"/>
  <c r="I99" i="1" s="1"/>
  <c r="I100" i="1" s="1"/>
  <c r="H79" i="1"/>
  <c r="H83" i="1" s="1"/>
  <c r="H99" i="1" s="1"/>
  <c r="H100" i="1" s="1"/>
  <c r="G79" i="1"/>
  <c r="G83" i="1" s="1"/>
  <c r="G99" i="1" s="1"/>
  <c r="G100" i="1" s="1"/>
  <c r="F79" i="1"/>
  <c r="F83" i="1" s="1"/>
  <c r="F99" i="1" s="1"/>
  <c r="F100" i="1" s="1"/>
  <c r="E79" i="1"/>
  <c r="E83" i="1" s="1"/>
  <c r="F50" i="1"/>
  <c r="G50" i="1"/>
  <c r="H50" i="1"/>
  <c r="I50" i="1"/>
  <c r="J50" i="1"/>
  <c r="C52" i="1"/>
  <c r="C80" i="1" s="1"/>
  <c r="C122" i="1" s="1"/>
  <c r="C149" i="1" s="1"/>
  <c r="C53" i="1"/>
  <c r="C81" i="1" s="1"/>
  <c r="C123" i="1" s="1"/>
  <c r="C150" i="1" s="1"/>
  <c r="C54" i="1"/>
  <c r="C82" i="1" s="1"/>
  <c r="C124" i="1" s="1"/>
  <c r="C151" i="1" s="1"/>
  <c r="C55" i="1"/>
  <c r="C83" i="1" s="1"/>
  <c r="C125" i="1" s="1"/>
  <c r="C152" i="1" s="1"/>
  <c r="C56" i="1"/>
  <c r="C84" i="1" s="1"/>
  <c r="C126" i="1" s="1"/>
  <c r="C153" i="1" s="1"/>
  <c r="C57" i="1"/>
  <c r="C85" i="1" s="1"/>
  <c r="C127" i="1" s="1"/>
  <c r="C154" i="1" s="1"/>
  <c r="C58" i="1"/>
  <c r="C86" i="1" s="1"/>
  <c r="C128" i="1" s="1"/>
  <c r="C155" i="1" s="1"/>
  <c r="C59" i="1"/>
  <c r="C87" i="1" s="1"/>
  <c r="C129" i="1" s="1"/>
  <c r="C156" i="1" s="1"/>
  <c r="C60" i="1"/>
  <c r="C88" i="1" s="1"/>
  <c r="C130" i="1" s="1"/>
  <c r="C157" i="1" s="1"/>
  <c r="C61" i="1"/>
  <c r="C89" i="1" s="1"/>
  <c r="C131" i="1" s="1"/>
  <c r="C158" i="1" s="1"/>
  <c r="C62" i="1"/>
  <c r="C90" i="1" s="1"/>
  <c r="C132" i="1" s="1"/>
  <c r="C159" i="1" s="1"/>
  <c r="C63" i="1"/>
  <c r="C91" i="1" s="1"/>
  <c r="C133" i="1" s="1"/>
  <c r="C160" i="1" s="1"/>
  <c r="C64" i="1"/>
  <c r="C92" i="1" s="1"/>
  <c r="C134" i="1" s="1"/>
  <c r="C161" i="1" s="1"/>
  <c r="C65" i="1"/>
  <c r="C93" i="1" s="1"/>
  <c r="C135" i="1" s="1"/>
  <c r="C162" i="1" s="1"/>
  <c r="C66" i="1"/>
  <c r="C94" i="1" s="1"/>
  <c r="C136" i="1" s="1"/>
  <c r="C163" i="1" s="1"/>
  <c r="C68" i="1"/>
  <c r="C96" i="1" s="1"/>
  <c r="C138" i="1" s="1"/>
  <c r="C165" i="1" s="1"/>
  <c r="C69" i="1"/>
  <c r="C97" i="1" s="1"/>
  <c r="C139" i="1" s="1"/>
  <c r="C166" i="1" s="1"/>
  <c r="F40" i="1"/>
  <c r="G40" i="1"/>
  <c r="H40" i="1"/>
  <c r="I40" i="1"/>
  <c r="J40" i="1"/>
  <c r="F42" i="1"/>
  <c r="G42" i="1"/>
  <c r="H42" i="1"/>
  <c r="I42" i="1"/>
  <c r="J42" i="1"/>
  <c r="F43" i="1"/>
  <c r="G43" i="1"/>
  <c r="H43" i="1"/>
  <c r="I43" i="1"/>
  <c r="J43" i="1"/>
  <c r="E43" i="1"/>
  <c r="E42" i="1"/>
  <c r="E40" i="1"/>
  <c r="J10" i="1"/>
  <c r="J12" i="1" s="1"/>
  <c r="I10" i="1"/>
  <c r="I12" i="1" s="1"/>
  <c r="H10" i="1"/>
  <c r="H12" i="1" s="1"/>
  <c r="G10" i="1"/>
  <c r="G12" i="1" s="1"/>
  <c r="F10" i="1"/>
  <c r="F12" i="1" s="1"/>
  <c r="E12" i="1"/>
  <c r="J7" i="1"/>
  <c r="J9" i="1" s="1"/>
  <c r="I7" i="1"/>
  <c r="I9" i="1" s="1"/>
  <c r="H7" i="1"/>
  <c r="H9" i="1" s="1"/>
  <c r="G7" i="1"/>
  <c r="G9" i="1" s="1"/>
  <c r="F7" i="1"/>
  <c r="F9" i="1" s="1"/>
  <c r="E7" i="1"/>
  <c r="E9" i="1" s="1"/>
  <c r="J24" i="1"/>
  <c r="J41" i="1" s="1"/>
  <c r="I24" i="1"/>
  <c r="I41" i="1" s="1"/>
  <c r="H24" i="1"/>
  <c r="H41" i="1" s="1"/>
  <c r="G24" i="1"/>
  <c r="G41" i="1" s="1"/>
  <c r="F24" i="1"/>
  <c r="F41" i="1" s="1"/>
  <c r="J18" i="1"/>
  <c r="I18" i="1"/>
  <c r="H18" i="1"/>
  <c r="G18" i="1"/>
  <c r="F18" i="1"/>
  <c r="E18" i="1"/>
  <c r="J15" i="1"/>
  <c r="I15" i="1"/>
  <c r="H15" i="1"/>
  <c r="G15" i="1"/>
  <c r="F15" i="1"/>
  <c r="E15" i="1"/>
  <c r="J6" i="1"/>
  <c r="I6" i="1"/>
  <c r="H6" i="1"/>
  <c r="G6" i="1"/>
  <c r="F6" i="1"/>
  <c r="E6" i="1"/>
  <c r="H155" i="1" l="1"/>
  <c r="R13" i="1" s="1"/>
  <c r="H152" i="1"/>
  <c r="R8" i="1" s="1"/>
  <c r="E155" i="1"/>
  <c r="O13" i="1" s="1"/>
  <c r="I155" i="1"/>
  <c r="S13" i="1" s="1"/>
  <c r="I152" i="1"/>
  <c r="S8" i="1" s="1"/>
  <c r="F155" i="1"/>
  <c r="P13" i="1" s="1"/>
  <c r="F152" i="1"/>
  <c r="P8" i="1" s="1"/>
  <c r="J155" i="1"/>
  <c r="T13" i="1" s="1"/>
  <c r="J152" i="1"/>
  <c r="T8" i="1" s="1"/>
  <c r="G155" i="1"/>
  <c r="Q13" i="1" s="1"/>
  <c r="G152" i="1"/>
  <c r="Q8" i="1" s="1"/>
  <c r="E152" i="1"/>
  <c r="O8" i="1" s="1"/>
  <c r="E99" i="1"/>
  <c r="E165" i="1"/>
  <c r="O30" i="1" s="1"/>
  <c r="H165" i="1"/>
  <c r="F165" i="1"/>
  <c r="J165" i="1"/>
  <c r="G165" i="1"/>
  <c r="I165" i="1"/>
  <c r="G168" i="1"/>
  <c r="Q33" i="1" s="1"/>
  <c r="H168" i="1"/>
  <c r="R33" i="1" s="1"/>
  <c r="J168" i="1"/>
  <c r="T33" i="1" s="1"/>
  <c r="I168" i="1"/>
  <c r="S33" i="1" s="1"/>
  <c r="F168" i="1"/>
  <c r="P33" i="1" s="1"/>
  <c r="F167" i="1"/>
  <c r="J167" i="1"/>
  <c r="I167" i="1"/>
  <c r="H167" i="1"/>
  <c r="G167" i="1"/>
  <c r="E167" i="1"/>
  <c r="E163" i="1"/>
  <c r="O26" i="1" s="1"/>
  <c r="H153" i="1"/>
  <c r="E149" i="1"/>
  <c r="O4" i="1" s="1"/>
  <c r="F150" i="1"/>
  <c r="F161" i="1"/>
  <c r="P22" i="1" s="1"/>
  <c r="F157" i="1"/>
  <c r="P16" i="1" s="1"/>
  <c r="F153" i="1"/>
  <c r="F163" i="1"/>
  <c r="P26" i="1" s="1"/>
  <c r="F160" i="1"/>
  <c r="P20" i="1" s="1"/>
  <c r="F156" i="1"/>
  <c r="P14" i="1" s="1"/>
  <c r="F159" i="1"/>
  <c r="P19" i="1" s="1"/>
  <c r="F151" i="1"/>
  <c r="P7" i="1" s="1"/>
  <c r="F162" i="1"/>
  <c r="P23" i="1" s="1"/>
  <c r="F158" i="1"/>
  <c r="P17" i="1" s="1"/>
  <c r="F154" i="1"/>
  <c r="P11" i="1" s="1"/>
  <c r="E162" i="1"/>
  <c r="O23" i="1" s="1"/>
  <c r="E158" i="1"/>
  <c r="O17" i="1" s="1"/>
  <c r="E156" i="1"/>
  <c r="O14" i="1" s="1"/>
  <c r="E150" i="1"/>
  <c r="E160" i="1"/>
  <c r="O20" i="1" s="1"/>
  <c r="E154" i="1"/>
  <c r="O11" i="1" s="1"/>
  <c r="E161" i="1"/>
  <c r="O22" i="1" s="1"/>
  <c r="E159" i="1"/>
  <c r="O19" i="1" s="1"/>
  <c r="O40" i="1" s="1"/>
  <c r="E157" i="1"/>
  <c r="O16" i="1" s="1"/>
  <c r="E153" i="1"/>
  <c r="E151" i="1"/>
  <c r="O7" i="1" s="1"/>
  <c r="H151" i="1"/>
  <c r="R7" i="1" s="1"/>
  <c r="H163" i="1"/>
  <c r="R26" i="1" s="1"/>
  <c r="H159" i="1"/>
  <c r="R19" i="1" s="1"/>
  <c r="R40" i="1" s="1"/>
  <c r="H157" i="1"/>
  <c r="R16" i="1" s="1"/>
  <c r="H161" i="1"/>
  <c r="R22" i="1" s="1"/>
  <c r="G150" i="1"/>
  <c r="J156" i="1"/>
  <c r="T14" i="1" s="1"/>
  <c r="J154" i="1"/>
  <c r="T11" i="1" s="1"/>
  <c r="I149" i="1"/>
  <c r="S4" i="1" s="1"/>
  <c r="J150" i="1"/>
  <c r="G163" i="1"/>
  <c r="Q26" i="1" s="1"/>
  <c r="I162" i="1"/>
  <c r="S23" i="1" s="1"/>
  <c r="G161" i="1"/>
  <c r="Q22" i="1" s="1"/>
  <c r="I160" i="1"/>
  <c r="S20" i="1" s="1"/>
  <c r="G159" i="1"/>
  <c r="Q19" i="1" s="1"/>
  <c r="I158" i="1"/>
  <c r="S17" i="1" s="1"/>
  <c r="G157" i="1"/>
  <c r="Q16" i="1" s="1"/>
  <c r="I156" i="1"/>
  <c r="S14" i="1" s="1"/>
  <c r="I154" i="1"/>
  <c r="S11" i="1" s="1"/>
  <c r="G153" i="1"/>
  <c r="G151" i="1"/>
  <c r="Q7" i="1" s="1"/>
  <c r="J149" i="1"/>
  <c r="T4" i="1" s="1"/>
  <c r="J162" i="1"/>
  <c r="T23" i="1" s="1"/>
  <c r="J160" i="1"/>
  <c r="T20" i="1" s="1"/>
  <c r="J158" i="1"/>
  <c r="T17" i="1" s="1"/>
  <c r="H149" i="1"/>
  <c r="R4" i="1" s="1"/>
  <c r="I150" i="1"/>
  <c r="J163" i="1"/>
  <c r="T26" i="1" s="1"/>
  <c r="H162" i="1"/>
  <c r="R23" i="1" s="1"/>
  <c r="J161" i="1"/>
  <c r="T22" i="1" s="1"/>
  <c r="H160" i="1"/>
  <c r="R20" i="1" s="1"/>
  <c r="J159" i="1"/>
  <c r="T19" i="1" s="1"/>
  <c r="H158" i="1"/>
  <c r="R17" i="1" s="1"/>
  <c r="J157" i="1"/>
  <c r="T16" i="1" s="1"/>
  <c r="H156" i="1"/>
  <c r="R14" i="1" s="1"/>
  <c r="H154" i="1"/>
  <c r="R11" i="1" s="1"/>
  <c r="J153" i="1"/>
  <c r="J151" i="1"/>
  <c r="T7" i="1" s="1"/>
  <c r="G149" i="1"/>
  <c r="Q4" i="1" s="1"/>
  <c r="H150" i="1"/>
  <c r="I163" i="1"/>
  <c r="S26" i="1" s="1"/>
  <c r="G162" i="1"/>
  <c r="Q23" i="1" s="1"/>
  <c r="I161" i="1"/>
  <c r="S22" i="1" s="1"/>
  <c r="G160" i="1"/>
  <c r="Q20" i="1" s="1"/>
  <c r="I159" i="1"/>
  <c r="S19" i="1" s="1"/>
  <c r="G158" i="1"/>
  <c r="Q17" i="1" s="1"/>
  <c r="I157" i="1"/>
  <c r="S16" i="1" s="1"/>
  <c r="G156" i="1"/>
  <c r="Q14" i="1" s="1"/>
  <c r="G154" i="1"/>
  <c r="Q11" i="1" s="1"/>
  <c r="I153" i="1"/>
  <c r="I151" i="1"/>
  <c r="S7" i="1" s="1"/>
  <c r="F149" i="1"/>
  <c r="P4" i="1" s="1"/>
  <c r="G21" i="1"/>
  <c r="H21" i="1"/>
  <c r="I21" i="1"/>
  <c r="F21" i="1"/>
  <c r="J21" i="1"/>
  <c r="E21" i="1"/>
  <c r="R10" i="1" l="1"/>
  <c r="R12" i="1" s="1"/>
  <c r="E100" i="1"/>
  <c r="E168" i="1"/>
  <c r="O33" i="1" s="1"/>
  <c r="S10" i="1"/>
  <c r="S12" i="1" s="1"/>
  <c r="O10" i="1"/>
  <c r="O12" i="1" s="1"/>
  <c r="O32" i="1"/>
  <c r="O18" i="1"/>
  <c r="O15" i="1"/>
  <c r="T30" i="1"/>
  <c r="T42" i="1" s="1"/>
  <c r="R30" i="1"/>
  <c r="R42" i="1" s="1"/>
  <c r="S30" i="1"/>
  <c r="S42" i="1" s="1"/>
  <c r="Q30" i="1"/>
  <c r="Q42" i="1" s="1"/>
  <c r="P30" i="1"/>
  <c r="P42" i="1" s="1"/>
  <c r="J169" i="1"/>
  <c r="T32" i="1"/>
  <c r="T34" i="1" s="1"/>
  <c r="T31" i="1" s="1"/>
  <c r="T43" i="1" s="1"/>
  <c r="H169" i="1"/>
  <c r="R32" i="1"/>
  <c r="R34" i="1" s="1"/>
  <c r="R31" i="1" s="1"/>
  <c r="R43" i="1" s="1"/>
  <c r="F169" i="1"/>
  <c r="P32" i="1"/>
  <c r="P34" i="1" s="1"/>
  <c r="P31" i="1" s="1"/>
  <c r="P43" i="1" s="1"/>
  <c r="G169" i="1"/>
  <c r="Q32" i="1"/>
  <c r="Q34" i="1" s="1"/>
  <c r="Q31" i="1" s="1"/>
  <c r="Q43" i="1" s="1"/>
  <c r="I169" i="1"/>
  <c r="S32" i="1"/>
  <c r="S34" i="1" s="1"/>
  <c r="S31" i="1" s="1"/>
  <c r="S43" i="1" s="1"/>
  <c r="T15" i="1"/>
  <c r="O24" i="1"/>
  <c r="O41" i="1" s="1"/>
  <c r="S15" i="1"/>
  <c r="O42" i="1"/>
  <c r="R15" i="1"/>
  <c r="T18" i="1"/>
  <c r="Q18" i="1"/>
  <c r="Q24" i="1"/>
  <c r="Q41" i="1" s="1"/>
  <c r="P18" i="1"/>
  <c r="Q40" i="1"/>
  <c r="Q5" i="1"/>
  <c r="Q6" i="1" s="1"/>
  <c r="O9" i="1"/>
  <c r="O5" i="1"/>
  <c r="O6" i="1" s="1"/>
  <c r="P10" i="1"/>
  <c r="P12" i="1" s="1"/>
  <c r="R5" i="1"/>
  <c r="R6" i="1" s="1"/>
  <c r="R9" i="1"/>
  <c r="R24" i="1"/>
  <c r="R41" i="1" s="1"/>
  <c r="P15" i="1"/>
  <c r="T40" i="1"/>
  <c r="S18" i="1"/>
  <c r="S24" i="1"/>
  <c r="S41" i="1" s="1"/>
  <c r="S5" i="1"/>
  <c r="S6" i="1" s="1"/>
  <c r="S9" i="1"/>
  <c r="Q15" i="1"/>
  <c r="P24" i="1"/>
  <c r="P41" i="1" s="1"/>
  <c r="P40" i="1"/>
  <c r="S40" i="1"/>
  <c r="T24" i="1"/>
  <c r="T41" i="1" s="1"/>
  <c r="T9" i="1"/>
  <c r="T5" i="1"/>
  <c r="T6" i="1" s="1"/>
  <c r="R18" i="1"/>
  <c r="P5" i="1"/>
  <c r="P6" i="1" s="1"/>
  <c r="Q10" i="1"/>
  <c r="Q12" i="1" s="1"/>
  <c r="T10" i="1"/>
  <c r="T12" i="1" s="1"/>
  <c r="H25" i="1"/>
  <c r="G25" i="1"/>
  <c r="J25" i="1"/>
  <c r="J27" i="1" s="1"/>
  <c r="F25" i="1"/>
  <c r="I25" i="1"/>
  <c r="E25" i="1"/>
  <c r="E169" i="1" l="1"/>
  <c r="O34" i="1"/>
  <c r="O31" i="1" s="1"/>
  <c r="O43" i="1" s="1"/>
  <c r="Q9" i="1"/>
  <c r="Q21" i="1" s="1"/>
  <c r="Q25" i="1" s="1"/>
  <c r="O21" i="1"/>
  <c r="O25" i="1" s="1"/>
  <c r="O27" i="1" s="1"/>
  <c r="O28" i="1" s="1"/>
  <c r="O39" i="1" s="1"/>
  <c r="R21" i="1"/>
  <c r="R25" i="1" s="1"/>
  <c r="R27" i="1" s="1"/>
  <c r="R28" i="1" s="1"/>
  <c r="R39" i="1" s="1"/>
  <c r="R44" i="1" s="1"/>
  <c r="R193" i="1" s="1"/>
  <c r="S21" i="1"/>
  <c r="S25" i="1" s="1"/>
  <c r="S27" i="1" s="1"/>
  <c r="S28" i="1" s="1"/>
  <c r="S39" i="1" s="1"/>
  <c r="S44" i="1" s="1"/>
  <c r="S193" i="1" s="1"/>
  <c r="P9" i="1"/>
  <c r="P21" i="1" s="1"/>
  <c r="P25" i="1" s="1"/>
  <c r="P27" i="1" s="1"/>
  <c r="P28" i="1" s="1"/>
  <c r="P39" i="1" s="1"/>
  <c r="P44" i="1" s="1"/>
  <c r="P193" i="1" s="1"/>
  <c r="T21" i="1"/>
  <c r="T25" i="1" s="1"/>
  <c r="T27" i="1" s="1"/>
  <c r="T28" i="1" s="1"/>
  <c r="T39" i="1" s="1"/>
  <c r="T44" i="1" s="1"/>
  <c r="H27" i="1"/>
  <c r="H28" i="1" s="1"/>
  <c r="G27" i="1"/>
  <c r="G28" i="1" s="1"/>
  <c r="I27" i="1"/>
  <c r="I28" i="1" s="1"/>
  <c r="F27" i="1"/>
  <c r="E27" i="1"/>
  <c r="E28" i="1" s="1"/>
  <c r="J28" i="1"/>
  <c r="O44" i="1" l="1"/>
  <c r="O193" i="1" s="1"/>
  <c r="T193" i="1"/>
  <c r="T196" i="1"/>
  <c r="O197" i="1" s="1"/>
  <c r="Q27" i="1"/>
  <c r="Q28" i="1" s="1"/>
  <c r="Q39" i="1" s="1"/>
  <c r="Q44" i="1" s="1"/>
  <c r="Q193" i="1" s="1"/>
  <c r="I39" i="1"/>
  <c r="H39" i="1"/>
  <c r="J39" i="1"/>
  <c r="J44" i="1" s="1"/>
  <c r="J196" i="1" s="1"/>
  <c r="E197" i="1" s="1"/>
  <c r="F28" i="1"/>
  <c r="G39" i="1"/>
  <c r="E39" i="1"/>
  <c r="O194" i="1" l="1"/>
  <c r="O198" i="1" s="1"/>
  <c r="O199" i="1" s="1"/>
  <c r="F39" i="1"/>
  <c r="H44" i="1"/>
  <c r="H193" i="1" s="1"/>
  <c r="G44" i="1"/>
  <c r="G193" i="1" s="1"/>
  <c r="J193" i="1"/>
  <c r="I44" i="1"/>
  <c r="I193" i="1" s="1"/>
  <c r="E44" i="1"/>
  <c r="E193" i="1" s="1"/>
  <c r="F44" i="1" l="1"/>
  <c r="F193" i="1" l="1"/>
  <c r="E194" i="1" s="1"/>
  <c r="E198" i="1" s="1"/>
  <c r="E19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tc={A11CD43E-6384-490C-B488-9F7934C0144E}</author>
    <author>tc={2C60773B-38F2-4374-99CF-D32B032AD088}</author>
    <author>Mario Rosenfelder</author>
  </authors>
  <commentList>
    <comment ref="N19" authorId="0" shapeId="0" xr:uid="{00000000-0006-0000-0000-000001000000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AFA aus Szenarioinvestitionen ergänzen, wenn keine integrierte Planungslogik verwendet wird!!!</t>
      </text>
    </comment>
    <comment ref="N31" authorId="1" shapeId="0" xr:uid="{00000000-0006-0000-0000-000002000000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WC anpassen, wenn keine integrierte Planungslogik verwendet wird!!!</t>
      </text>
    </comment>
    <comment ref="C83" authorId="2" shapeId="0" xr:uid="{00000000-0006-0000-0000-000003000000}">
      <text>
        <r>
          <rPr>
            <b/>
            <sz val="9"/>
            <color indexed="81"/>
            <rFont val="Segoe UI"/>
            <family val="2"/>
          </rPr>
          <t>Mario Rosenfelder:</t>
        </r>
        <r>
          <rPr>
            <sz val="9"/>
            <color indexed="81"/>
            <rFont val="Segoe UI"/>
            <family val="2"/>
          </rPr>
          <t xml:space="preserve">
Wenn der Treiber bereits ein Preis ist, dann kann der % Satz steuern wie hoch der Anteil des Treibers am Gesamtpreis ist!</t>
        </r>
      </text>
    </comment>
  </commentList>
</comments>
</file>

<file path=xl/sharedStrings.xml><?xml version="1.0" encoding="utf-8"?>
<sst xmlns="http://schemas.openxmlformats.org/spreadsheetml/2006/main" count="159" uniqueCount="97">
  <si>
    <t>Umsatz</t>
  </si>
  <si>
    <t>Rohmaterial</t>
  </si>
  <si>
    <t>Abschreibung</t>
  </si>
  <si>
    <t>EBIT</t>
  </si>
  <si>
    <t>EBT</t>
  </si>
  <si>
    <t>Steuersatz</t>
  </si>
  <si>
    <t>Steuern</t>
  </si>
  <si>
    <t>Investitionen in Sachanlagen</t>
  </si>
  <si>
    <t>T1</t>
  </si>
  <si>
    <t>BIP Wachstum in %</t>
  </si>
  <si>
    <t>Abw. Basis-Szenario</t>
  </si>
  <si>
    <t>T2</t>
  </si>
  <si>
    <t>T3</t>
  </si>
  <si>
    <t>Basis</t>
  </si>
  <si>
    <t>Szenario</t>
  </si>
  <si>
    <t>Basisplan</t>
  </si>
  <si>
    <t>Treiberplanung</t>
  </si>
  <si>
    <t>+ Abschreibungen (nicht zahlungswirksame Komponenten)</t>
  </si>
  <si>
    <t>+ Zinsaufwand*(1-Steuersatz)</t>
  </si>
  <si>
    <t>- Investitionen in Sachanlagen</t>
  </si>
  <si>
    <t>- Investitionen in WC</t>
  </si>
  <si>
    <t>= FCFF Free Cash Flow to the Firm</t>
  </si>
  <si>
    <t>Menge (Umsatz)</t>
  </si>
  <si>
    <t>Preis (Umsatz)</t>
  </si>
  <si>
    <t>Menge (Rohmaterial)</t>
  </si>
  <si>
    <t>Preis (Rohmaterial)</t>
  </si>
  <si>
    <t>Menge (Zinsen)</t>
  </si>
  <si>
    <t>Preis (Zinsen)</t>
  </si>
  <si>
    <t>Zinsen</t>
  </si>
  <si>
    <t>Treiberwirkungstabelle zeigt wie eine Veränderung des Treibers um eine Einheit nach oben wirkt</t>
  </si>
  <si>
    <t>Ölpreis</t>
  </si>
  <si>
    <t>Technologiew.</t>
  </si>
  <si>
    <t>Szenario - Treiberanpassungsfaktoren</t>
  </si>
  <si>
    <t>Lager</t>
  </si>
  <si>
    <t>Forderungen</t>
  </si>
  <si>
    <t>Verbindlichkeiten</t>
  </si>
  <si>
    <t>Rückstellungen</t>
  </si>
  <si>
    <t>Planung der Bestandsänderung</t>
  </si>
  <si>
    <t>x</t>
  </si>
  <si>
    <t>Menge EB (Lager)</t>
  </si>
  <si>
    <t>Preis EB (Lager)</t>
  </si>
  <si>
    <t>Menge EB Änderung (Lager)</t>
  </si>
  <si>
    <t>Preis EB Änderung (Lager)</t>
  </si>
  <si>
    <t>Forderungen (aus IFP)</t>
  </si>
  <si>
    <t>Verbindlichkeiten (aus IFP)</t>
  </si>
  <si>
    <t>Mengenänderung EB (Lager)</t>
  </si>
  <si>
    <t>Preisänderung EB (Lager)</t>
  </si>
  <si>
    <t xml:space="preserve">FCF Berechnung </t>
  </si>
  <si>
    <t>WC Berechnung</t>
  </si>
  <si>
    <t>Berechnung Unternehmenswert</t>
  </si>
  <si>
    <t>dr = Diskontierungssatz = dicount rate = WACC = weighted average cost of capital</t>
  </si>
  <si>
    <t>E = Eigenkapital</t>
  </si>
  <si>
    <t>F= Fremdkapital</t>
  </si>
  <si>
    <t>G = Gesamtkapital = E+F</t>
  </si>
  <si>
    <t>ke = Eigenkapitalkosten</t>
  </si>
  <si>
    <t>kf = Fremdkapitalkosten</t>
  </si>
  <si>
    <t>st = Steuersatz</t>
  </si>
  <si>
    <t>rf = risikofreier Zins</t>
  </si>
  <si>
    <t>ß = Risiko einzelner Alagen im Vergleich zum Markt</t>
  </si>
  <si>
    <t>rm = erwartete Marktrendite</t>
  </si>
  <si>
    <t>Jahr</t>
  </si>
  <si>
    <t>NPV</t>
  </si>
  <si>
    <t>NPV SUMME</t>
  </si>
  <si>
    <t>fcfw = Free Cash Flow Wachstumsrate</t>
  </si>
  <si>
    <t>Ewige Rente berechnet für das letzte Planjahr</t>
  </si>
  <si>
    <t>Ewige Rente diskontiert (NPV)</t>
  </si>
  <si>
    <t>Unternehmenswert</t>
  </si>
  <si>
    <t>Fairer Kaufpreis</t>
  </si>
  <si>
    <t>Basis AB</t>
  </si>
  <si>
    <t>Basis Zu-/Abgang</t>
  </si>
  <si>
    <t>Basis EB</t>
  </si>
  <si>
    <t>Szenario AB</t>
  </si>
  <si>
    <t>Szenario zu-/Abgang</t>
  </si>
  <si>
    <t>Szenario EB</t>
  </si>
  <si>
    <t>Abw. Zu-/Abgang</t>
  </si>
  <si>
    <t>Abw. EB</t>
  </si>
  <si>
    <t>AB</t>
  </si>
  <si>
    <t>Abw. 1 Basis-Szenario (EBbasis-EBszenario)</t>
  </si>
  <si>
    <t>Bestandsveränderungsabweichung</t>
  </si>
  <si>
    <t>Bestandsveränderung Basisplan</t>
  </si>
  <si>
    <t>Bestandsveränderung Szenario</t>
  </si>
  <si>
    <t>Capital Asset Pricing Model (CAPM)</t>
  </si>
  <si>
    <t>weighted average cost of capital (WACC)</t>
  </si>
  <si>
    <t>Investitionen in Working Capital</t>
  </si>
  <si>
    <t>Menge (Energieaufwand)</t>
  </si>
  <si>
    <t>Preis (Energieaufwand)</t>
  </si>
  <si>
    <t>Energieaufwand</t>
  </si>
  <si>
    <t>Menge (Mieteaufwand)</t>
  </si>
  <si>
    <t>Jahresergebnis</t>
  </si>
  <si>
    <t>Menge (Personalaufwand)</t>
  </si>
  <si>
    <t>Preis (Personalaufwand)</t>
  </si>
  <si>
    <t>Personalaufwand</t>
  </si>
  <si>
    <t>Preis (Mieteaufwand)</t>
  </si>
  <si>
    <t>Mieteaufwand</t>
  </si>
  <si>
    <t>Sonstiger Aufwand</t>
  </si>
  <si>
    <t>Planung der Bestands-änderung</t>
  </si>
  <si>
    <r>
      <rPr>
        <u/>
        <sz val="20"/>
        <color theme="10"/>
        <rFont val="Wingdings"/>
        <charset val="2"/>
      </rPr>
      <t xml:space="preserve">à </t>
    </r>
    <r>
      <rPr>
        <u/>
        <sz val="20"/>
        <color theme="10"/>
        <rFont val="Calibri"/>
        <family val="2"/>
        <scheme val="minor"/>
      </rPr>
      <t>Video zur Werttreiberplanung jetzt ansehen!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</si>
</sst>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-* #,##0\ _€_-;\-* #,##0\ _€_-;_-* &quot;-&quot;??\ _€_-;_-@_-"/>
    <numFmt numFmtId="167" formatCode="0.0%"/>
    <numFmt numFmtId="168" formatCode="_-* #,##0\ &quot;€&quot;_-;\-* #,##0\ &quot;€&quot;_-;_-* &quot;-&quot;??\ &quot;€&quot;_-;_-@_-"/>
    <numFmt numFmtId="169" formatCode="_-* #,##0.0\ _€_-;\-* #,##0.0\ _€_-;_-* &quot;-&quot;??\ _€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20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8"/>
      <color theme="10"/>
      <name val="Calibri"/>
      <family val="2"/>
      <charset val="2"/>
      <scheme val="minor"/>
    </font>
    <font>
      <u/>
      <sz val="20"/>
      <color theme="10"/>
      <name val="Wingdings"/>
      <charset val="2"/>
    </font>
    <font>
      <u/>
      <sz val="20"/>
      <color theme="10"/>
      <name val="Calibri"/>
      <family val="2"/>
      <charset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02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166" fontId="0" fillId="2" borderId="0" xfId="1" applyNumberFormat="1" applyFont="1" applyFill="1"/>
    <xf numFmtId="49" fontId="0" fillId="3" borderId="0" xfId="0" applyNumberFormat="1" applyFill="1"/>
    <xf numFmtId="49" fontId="0" fillId="3" borderId="0" xfId="0" applyNumberFormat="1" applyFont="1" applyFill="1"/>
    <xf numFmtId="9" fontId="0" fillId="2" borderId="0" xfId="2" applyFont="1" applyFill="1"/>
    <xf numFmtId="166" fontId="0" fillId="0" borderId="0" xfId="0" applyNumberFormat="1"/>
    <xf numFmtId="49" fontId="3" fillId="3" borderId="0" xfId="0" applyNumberFormat="1" applyFont="1" applyFill="1"/>
    <xf numFmtId="166" fontId="0" fillId="0" borderId="0" xfId="1" applyNumberFormat="1" applyFont="1" applyAlignment="1">
      <alignment horizontal="right"/>
    </xf>
    <xf numFmtId="166" fontId="0" fillId="4" borderId="0" xfId="1" applyNumberFormat="1" applyFont="1" applyFill="1" applyAlignment="1">
      <alignment horizontal="right"/>
    </xf>
    <xf numFmtId="166" fontId="0" fillId="2" borderId="0" xfId="1" applyNumberFormat="1" applyFont="1" applyFill="1" applyAlignment="1">
      <alignment horizontal="right"/>
    </xf>
    <xf numFmtId="166" fontId="3" fillId="0" borderId="0" xfId="1" applyNumberFormat="1" applyFont="1" applyAlignment="1">
      <alignment horizontal="right"/>
    </xf>
    <xf numFmtId="9" fontId="0" fillId="2" borderId="0" xfId="2" applyFont="1" applyFill="1" applyAlignment="1">
      <alignment horizontal="right"/>
    </xf>
    <xf numFmtId="0" fontId="0" fillId="0" borderId="0" xfId="0" applyAlignment="1">
      <alignment horizontal="right"/>
    </xf>
    <xf numFmtId="166" fontId="3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167" fontId="0" fillId="2" borderId="0" xfId="2" applyNumberFormat="1" applyFont="1" applyFill="1" applyBorder="1"/>
    <xf numFmtId="167" fontId="0" fillId="2" borderId="0" xfId="2" applyNumberFormat="1" applyFont="1" applyFill="1"/>
    <xf numFmtId="167" fontId="0" fillId="0" borderId="0" xfId="2" applyNumberFormat="1" applyFont="1"/>
    <xf numFmtId="167" fontId="0" fillId="0" borderId="0" xfId="0" applyNumberFormat="1"/>
    <xf numFmtId="10" fontId="0" fillId="2" borderId="0" xfId="2" applyNumberFormat="1" applyFont="1" applyFill="1" applyAlignment="1">
      <alignment horizontal="right"/>
    </xf>
    <xf numFmtId="166" fontId="0" fillId="5" borderId="0" xfId="1" applyNumberFormat="1" applyFont="1" applyFill="1" applyAlignment="1">
      <alignment horizontal="right"/>
    </xf>
    <xf numFmtId="0" fontId="0" fillId="6" borderId="0" xfId="0" applyFill="1"/>
    <xf numFmtId="0" fontId="0" fillId="7" borderId="0" xfId="0" applyFill="1"/>
    <xf numFmtId="165" fontId="0" fillId="2" borderId="0" xfId="1" applyFont="1" applyFill="1"/>
    <xf numFmtId="9" fontId="0" fillId="2" borderId="0" xfId="2" applyNumberFormat="1" applyFont="1" applyFill="1"/>
    <xf numFmtId="0" fontId="0" fillId="5" borderId="0" xfId="0" applyFill="1"/>
    <xf numFmtId="165" fontId="0" fillId="2" borderId="0" xfId="1" applyNumberFormat="1" applyFont="1" applyFill="1" applyAlignment="1">
      <alignment horizontal="right"/>
    </xf>
    <xf numFmtId="0" fontId="0" fillId="5" borderId="0" xfId="2" applyNumberFormat="1" applyFont="1" applyFill="1"/>
    <xf numFmtId="9" fontId="0" fillId="5" borderId="0" xfId="2" applyFont="1" applyFill="1"/>
    <xf numFmtId="165" fontId="0" fillId="5" borderId="0" xfId="1" applyNumberFormat="1" applyFont="1" applyFill="1" applyAlignment="1">
      <alignment horizontal="right"/>
    </xf>
    <xf numFmtId="166" fontId="0" fillId="8" borderId="0" xfId="1" applyNumberFormat="1" applyFont="1" applyFill="1" applyAlignment="1">
      <alignment horizontal="right"/>
    </xf>
    <xf numFmtId="166" fontId="0" fillId="0" borderId="0" xfId="1" applyNumberFormat="1" applyFont="1"/>
    <xf numFmtId="0" fontId="0" fillId="4" borderId="0" xfId="0" applyFill="1"/>
    <xf numFmtId="0" fontId="0" fillId="9" borderId="0" xfId="0" applyFill="1"/>
    <xf numFmtId="0" fontId="0" fillId="2" borderId="0" xfId="0" applyFill="1"/>
    <xf numFmtId="9" fontId="0" fillId="2" borderId="0" xfId="0" applyNumberFormat="1" applyFill="1"/>
    <xf numFmtId="1" fontId="0" fillId="2" borderId="0" xfId="2" applyNumberFormat="1" applyFont="1" applyFill="1"/>
    <xf numFmtId="168" fontId="0" fillId="0" borderId="0" xfId="3" applyNumberFormat="1" applyFont="1"/>
    <xf numFmtId="168" fontId="0" fillId="0" borderId="0" xfId="0" applyNumberFormat="1"/>
    <xf numFmtId="165" fontId="0" fillId="0" borderId="0" xfId="1" applyFont="1"/>
    <xf numFmtId="0" fontId="3" fillId="9" borderId="0" xfId="0" applyFont="1" applyFill="1"/>
    <xf numFmtId="168" fontId="3" fillId="0" borderId="0" xfId="0" applyNumberFormat="1" applyFont="1"/>
    <xf numFmtId="0" fontId="0" fillId="0" borderId="0" xfId="0" applyFill="1" applyBorder="1"/>
    <xf numFmtId="0" fontId="0" fillId="0" borderId="9" xfId="0" applyBorder="1"/>
    <xf numFmtId="0" fontId="0" fillId="0" borderId="10" xfId="0" applyBorder="1"/>
    <xf numFmtId="0" fontId="2" fillId="0" borderId="2" xfId="0" applyFont="1" applyBorder="1"/>
    <xf numFmtId="0" fontId="2" fillId="0" borderId="3" xfId="0" applyFont="1" applyBorder="1"/>
    <xf numFmtId="0" fontId="2" fillId="0" borderId="5" xfId="0" applyFont="1" applyBorder="1"/>
    <xf numFmtId="0" fontId="2" fillId="0" borderId="1" xfId="0" applyFont="1" applyBorder="1"/>
    <xf numFmtId="0" fontId="2" fillId="0" borderId="7" xfId="0" applyFont="1" applyBorder="1"/>
    <xf numFmtId="0" fontId="0" fillId="0" borderId="3" xfId="0" applyFont="1" applyBorder="1"/>
    <xf numFmtId="0" fontId="0" fillId="0" borderId="1" xfId="0" applyFont="1" applyBorder="1"/>
    <xf numFmtId="0" fontId="3" fillId="0" borderId="8" xfId="0" applyFont="1" applyBorder="1"/>
    <xf numFmtId="0" fontId="0" fillId="0" borderId="12" xfId="0" applyBorder="1"/>
    <xf numFmtId="0" fontId="3" fillId="0" borderId="11" xfId="0" applyFont="1" applyBorder="1"/>
    <xf numFmtId="0" fontId="3" fillId="0" borderId="8" xfId="0" applyFont="1" applyFill="1" applyBorder="1"/>
    <xf numFmtId="166" fontId="0" fillId="10" borderId="0" xfId="1" applyNumberFormat="1" applyFont="1" applyFill="1" applyAlignment="1">
      <alignment horizontal="right"/>
    </xf>
    <xf numFmtId="0" fontId="2" fillId="6" borderId="0" xfId="0" applyFont="1" applyFill="1"/>
    <xf numFmtId="168" fontId="2" fillId="0" borderId="0" xfId="3" applyNumberFormat="1" applyFont="1"/>
    <xf numFmtId="0" fontId="2" fillId="4" borderId="0" xfId="0" applyFont="1" applyFill="1"/>
    <xf numFmtId="167" fontId="2" fillId="0" borderId="0" xfId="2" applyNumberFormat="1" applyFont="1"/>
    <xf numFmtId="0" fontId="2" fillId="9" borderId="0" xfId="0" applyFont="1" applyFill="1"/>
    <xf numFmtId="0" fontId="0" fillId="9" borderId="0" xfId="0" applyFont="1" applyFill="1"/>
    <xf numFmtId="0" fontId="0" fillId="0" borderId="0" xfId="0" applyFont="1"/>
    <xf numFmtId="166" fontId="1" fillId="0" borderId="0" xfId="1" applyNumberFormat="1" applyFont="1"/>
    <xf numFmtId="0" fontId="0" fillId="2" borderId="3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3" xfId="0" applyFont="1" applyFill="1" applyBorder="1"/>
    <xf numFmtId="0" fontId="0" fillId="2" borderId="4" xfId="0" applyFont="1" applyFill="1" applyBorder="1"/>
    <xf numFmtId="0" fontId="0" fillId="2" borderId="1" xfId="0" applyFont="1" applyFill="1" applyBorder="1"/>
    <xf numFmtId="0" fontId="0" fillId="2" borderId="6" xfId="0" applyFont="1" applyFill="1" applyBorder="1"/>
    <xf numFmtId="169" fontId="0" fillId="2" borderId="0" xfId="1" applyNumberFormat="1" applyFont="1" applyFill="1" applyAlignment="1">
      <alignment horizontal="right"/>
    </xf>
    <xf numFmtId="167" fontId="0" fillId="6" borderId="0" xfId="2" applyNumberFormat="1" applyFont="1" applyFill="1" applyBorder="1"/>
    <xf numFmtId="167" fontId="0" fillId="6" borderId="0" xfId="2" applyNumberFormat="1" applyFont="1" applyFill="1"/>
    <xf numFmtId="165" fontId="0" fillId="5" borderId="0" xfId="1" applyFont="1" applyFill="1" applyAlignment="1">
      <alignment horizontal="right"/>
    </xf>
    <xf numFmtId="10" fontId="0" fillId="0" borderId="0" xfId="2" applyNumberFormat="1" applyFont="1"/>
    <xf numFmtId="166" fontId="0" fillId="5" borderId="3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0" fillId="5" borderId="0" xfId="0" applyFill="1" applyBorder="1" applyProtection="1"/>
    <xf numFmtId="0" fontId="0" fillId="5" borderId="0" xfId="0" applyFill="1" applyProtection="1"/>
    <xf numFmtId="0" fontId="13" fillId="5" borderId="0" xfId="4" applyFont="1" applyFill="1" applyBorder="1" applyProtection="1"/>
    <xf numFmtId="0" fontId="0" fillId="0" borderId="0" xfId="0" applyProtection="1"/>
    <xf numFmtId="0" fontId="7" fillId="5" borderId="0" xfId="0" applyFont="1" applyFill="1" applyBorder="1" applyAlignment="1" applyProtection="1">
      <alignment vertical="center"/>
    </xf>
    <xf numFmtId="0" fontId="10" fillId="5" borderId="0" xfId="0" applyFont="1" applyFill="1" applyBorder="1" applyAlignment="1" applyProtection="1">
      <alignment vertical="center"/>
    </xf>
    <xf numFmtId="0" fontId="7" fillId="5" borderId="0" xfId="0" applyFont="1" applyFill="1" applyBorder="1" applyProtection="1"/>
    <xf numFmtId="0" fontId="11" fillId="5" borderId="0" xfId="4" applyFont="1" applyFill="1" applyBorder="1" applyAlignment="1" applyProtection="1">
      <alignment vertical="center"/>
    </xf>
    <xf numFmtId="0" fontId="8" fillId="5" borderId="0" xfId="0" applyFont="1" applyFill="1" applyBorder="1" applyAlignment="1" applyProtection="1">
      <alignment vertical="center"/>
    </xf>
    <xf numFmtId="0" fontId="0" fillId="5" borderId="0" xfId="0" applyFill="1" applyAlignment="1" applyProtection="1">
      <alignment horizontal="center"/>
    </xf>
    <xf numFmtId="0" fontId="0" fillId="0" borderId="0" xfId="0" applyAlignment="1">
      <alignment horizontal="center" vertical="center" textRotation="90" wrapText="1"/>
    </xf>
    <xf numFmtId="0" fontId="0" fillId="0" borderId="1" xfId="0" applyFill="1" applyBorder="1" applyAlignment="1" applyProtection="1">
      <alignment horizontal="center"/>
    </xf>
  </cellXfs>
  <cellStyles count="5">
    <cellStyle name="Komma" xfId="1" builtinId="3"/>
    <cellStyle name="Link" xfId="4" builtinId="8"/>
    <cellStyle name="Prozent" xfId="2" builtinId="5"/>
    <cellStyle name="Standard" xfId="0" builtinId="0"/>
    <cellStyle name="Währung" xfId="3" builtinId="4"/>
  </cellStyles>
  <dxfs count="0"/>
  <tableStyles count="0" defaultTableStyle="TableStyleMedium2" defaultPivotStyle="PivotStyleLight16"/>
  <colors>
    <mruColors>
      <color rgb="FFF7F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hyperlink" Target="https://www.controlling-strategy.com/berichtswesen.html#reporting-wp" TargetMode="External"/><Relationship Id="rId7" Type="http://schemas.openxmlformats.org/officeDocument/2006/relationships/hyperlink" Target="https://www.controlling-strategy.com/newsletter-anmeldeformular.html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youtu.be/Qxq9ZCRdDDQ" TargetMode="External"/><Relationship Id="rId6" Type="http://schemas.openxmlformats.org/officeDocument/2006/relationships/image" Target="../media/image3.png"/><Relationship Id="rId5" Type="http://schemas.openxmlformats.org/officeDocument/2006/relationships/hyperlink" Target="http://www.controlling-strategy.com/" TargetMode="External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hyperlink" Target="https://www.youtube.com/channel/UCoR4TQzmi8XvlMflDQOaptQ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7" Type="http://schemas.openxmlformats.org/officeDocument/2006/relationships/image" Target="../media/image10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50.png"/><Relationship Id="rId5" Type="http://schemas.openxmlformats.org/officeDocument/2006/relationships/customXml" Target="../ink/ink1.xml"/><Relationship Id="rId4" Type="http://schemas.openxmlformats.org/officeDocument/2006/relationships/image" Target="../media/image9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22168</xdr:colOff>
      <xdr:row>24</xdr:row>
      <xdr:rowOff>145859</xdr:rowOff>
    </xdr:from>
    <xdr:to>
      <xdr:col>14</xdr:col>
      <xdr:colOff>10584</xdr:colOff>
      <xdr:row>29</xdr:row>
      <xdr:rowOff>82167</xdr:rowOff>
    </xdr:to>
    <xdr:sp macro="" textlink="">
      <xdr:nvSpPr>
        <xdr:cNvPr id="14" name="Rechteck 13">
          <a:extLst>
            <a:ext uri="{FF2B5EF4-FFF2-40B4-BE49-F238E27FC236}">
              <a16:creationId xmlns:a16="http://schemas.microsoft.com/office/drawing/2014/main" id="{F55BE232-195E-4622-B21D-1AAA04697790}"/>
            </a:ext>
          </a:extLst>
        </xdr:cNvPr>
        <xdr:cNvSpPr/>
      </xdr:nvSpPr>
      <xdr:spPr>
        <a:xfrm>
          <a:off x="22168" y="4612026"/>
          <a:ext cx="15048499" cy="1216891"/>
        </a:xfrm>
        <a:prstGeom prst="rect">
          <a:avLst/>
        </a:prstGeom>
        <a:solidFill>
          <a:srgbClr val="F7F7F7"/>
        </a:solidFill>
        <a:ln>
          <a:solidFill>
            <a:schemeClr val="bg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de-AT" sz="11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&lt; </a:t>
          </a:r>
        </a:p>
      </xdr:txBody>
    </xdr:sp>
    <xdr:clientData/>
  </xdr:twoCellAnchor>
  <xdr:twoCellAnchor>
    <xdr:from>
      <xdr:col>0</xdr:col>
      <xdr:colOff>0</xdr:colOff>
      <xdr:row>34</xdr:row>
      <xdr:rowOff>1579</xdr:rowOff>
    </xdr:from>
    <xdr:to>
      <xdr:col>14</xdr:col>
      <xdr:colOff>0</xdr:colOff>
      <xdr:row>39</xdr:row>
      <xdr:rowOff>169335</xdr:rowOff>
    </xdr:to>
    <xdr:sp macro="" textlink="">
      <xdr:nvSpPr>
        <xdr:cNvPr id="7" name="Rechteck 6">
          <a:extLst>
            <a:ext uri="{FF2B5EF4-FFF2-40B4-BE49-F238E27FC236}">
              <a16:creationId xmlns:a16="http://schemas.microsoft.com/office/drawing/2014/main" id="{6D97127F-FE40-40E9-9497-0601A3888A00}"/>
            </a:ext>
          </a:extLst>
        </xdr:cNvPr>
        <xdr:cNvSpPr/>
      </xdr:nvSpPr>
      <xdr:spPr>
        <a:xfrm>
          <a:off x="0" y="7018329"/>
          <a:ext cx="15060083" cy="1067339"/>
        </a:xfrm>
        <a:prstGeom prst="rect">
          <a:avLst/>
        </a:prstGeom>
        <a:solidFill>
          <a:srgbClr val="F7F7F7"/>
        </a:solidFill>
        <a:ln>
          <a:solidFill>
            <a:schemeClr val="bg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de-AT" sz="11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&lt; </a:t>
          </a:r>
        </a:p>
      </xdr:txBody>
    </xdr:sp>
    <xdr:clientData/>
  </xdr:twoCellAnchor>
  <xdr:twoCellAnchor editAs="oneCell">
    <xdr:from>
      <xdr:col>2</xdr:col>
      <xdr:colOff>20754</xdr:colOff>
      <xdr:row>2</xdr:row>
      <xdr:rowOff>78040</xdr:rowOff>
    </xdr:from>
    <xdr:to>
      <xdr:col>5</xdr:col>
      <xdr:colOff>608451</xdr:colOff>
      <xdr:row>23</xdr:row>
      <xdr:rowOff>171562</xdr:rowOff>
    </xdr:to>
    <xdr:pic>
      <xdr:nvPicPr>
        <xdr:cNvPr id="2" name="Grafik 1">
          <a:hlinkClick xmlns:r="http://schemas.openxmlformats.org/officeDocument/2006/relationships" r:id="rId1" tooltip="Jetzt Video ansehen!"/>
          <a:extLst>
            <a:ext uri="{FF2B5EF4-FFF2-40B4-BE49-F238E27FC236}">
              <a16:creationId xmlns:a16="http://schemas.microsoft.com/office/drawing/2014/main" id="{DAC49FE0-BC66-49E5-9619-E484590EE8D2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9421" y="586040"/>
          <a:ext cx="6895363" cy="3867962"/>
        </a:xfrm>
        <a:prstGeom prst="rect">
          <a:avLst/>
        </a:prstGeom>
      </xdr:spPr>
    </xdr:pic>
    <xdr:clientData/>
  </xdr:twoCellAnchor>
  <xdr:twoCellAnchor>
    <xdr:from>
      <xdr:col>9</xdr:col>
      <xdr:colOff>629549</xdr:colOff>
      <xdr:row>19</xdr:row>
      <xdr:rowOff>100784</xdr:rowOff>
    </xdr:from>
    <xdr:to>
      <xdr:col>13</xdr:col>
      <xdr:colOff>779568</xdr:colOff>
      <xdr:row>25</xdr:row>
      <xdr:rowOff>74115</xdr:rowOff>
    </xdr:to>
    <xdr:sp macro="" textlink="">
      <xdr:nvSpPr>
        <xdr:cNvPr id="5" name="Textfeld 2">
          <a:extLst>
            <a:ext uri="{FF2B5EF4-FFF2-40B4-BE49-F238E27FC236}">
              <a16:creationId xmlns:a16="http://schemas.microsoft.com/office/drawing/2014/main" id="{69CCF036-FB9B-4FF6-9234-690A46C8FFA6}"/>
            </a:ext>
          </a:extLst>
        </xdr:cNvPr>
        <xdr:cNvSpPr txBox="1">
          <a:spLocks noChangeArrowheads="1"/>
        </xdr:cNvSpPr>
      </xdr:nvSpPr>
      <xdr:spPr bwMode="auto">
        <a:xfrm>
          <a:off x="11720882" y="3656784"/>
          <a:ext cx="3325019" cy="10528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marL="228600" algn="r">
            <a:tabLst>
              <a:tab pos="1980565" algn="l"/>
            </a:tabLst>
          </a:pPr>
          <a:r>
            <a:rPr lang="de-AT" sz="1800" b="1" u="none">
              <a:solidFill>
                <a:schemeClr val="accent2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  <a:t>consultnetwork GmbH</a:t>
          </a:r>
        </a:p>
        <a:p>
          <a:pPr marL="228600" algn="r">
            <a:tabLst>
              <a:tab pos="1980565" algn="l"/>
            </a:tabLst>
          </a:pPr>
          <a:r>
            <a:rPr lang="de-AT" sz="1800" b="1" u="none">
              <a:solidFill>
                <a:srgbClr val="76717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  <a:t>+49 8031 58180 11 </a:t>
          </a:r>
          <a:br>
            <a:rPr lang="de-AT" sz="1800" b="1" u="none">
              <a:solidFill>
                <a:srgbClr val="76717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</a:br>
          <a:r>
            <a:rPr lang="de-AT" sz="1800" b="1" u="none">
              <a:solidFill>
                <a:srgbClr val="76717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  <a:t>office@consultnetwork.com </a:t>
          </a:r>
          <a:endParaRPr lang="de-AT" sz="1800" b="1" u="none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r">
            <a:lnSpc>
              <a:spcPct val="107000"/>
            </a:lnSpc>
            <a:spcAft>
              <a:spcPts val="800"/>
            </a:spcAft>
            <a:tabLst>
              <a:tab pos="1980565" algn="l"/>
            </a:tabLst>
          </a:pPr>
          <a:r>
            <a:rPr lang="de-AT" sz="1400">
              <a:solidFill>
                <a:srgbClr val="ED7D3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de-AT" sz="14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285951</xdr:colOff>
      <xdr:row>25</xdr:row>
      <xdr:rowOff>37929</xdr:rowOff>
    </xdr:from>
    <xdr:to>
      <xdr:col>1</xdr:col>
      <xdr:colOff>517360</xdr:colOff>
      <xdr:row>29</xdr:row>
      <xdr:rowOff>16209</xdr:rowOff>
    </xdr:to>
    <xdr:pic>
      <xdr:nvPicPr>
        <xdr:cNvPr id="6" name="Grafik 5">
          <a:hlinkClick xmlns:r="http://schemas.openxmlformats.org/officeDocument/2006/relationships" r:id="rId3" tooltip="Jetzt mein kostenloses Whitepaper downloaden!"/>
          <a:extLst>
            <a:ext uri="{FF2B5EF4-FFF2-40B4-BE49-F238E27FC236}">
              <a16:creationId xmlns:a16="http://schemas.microsoft.com/office/drawing/2014/main" id="{41506F0A-BF57-4AB2-8C56-369B6DE90A2D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951" y="4714704"/>
          <a:ext cx="1021984" cy="1073655"/>
        </a:xfrm>
        <a:prstGeom prst="rect">
          <a:avLst/>
        </a:prstGeom>
      </xdr:spPr>
    </xdr:pic>
    <xdr:clientData/>
  </xdr:twoCellAnchor>
  <xdr:twoCellAnchor editAs="oneCell">
    <xdr:from>
      <xdr:col>9</xdr:col>
      <xdr:colOff>678180</xdr:colOff>
      <xdr:row>0</xdr:row>
      <xdr:rowOff>142874</xdr:rowOff>
    </xdr:from>
    <xdr:to>
      <xdr:col>13</xdr:col>
      <xdr:colOff>684227</xdr:colOff>
      <xdr:row>5</xdr:row>
      <xdr:rowOff>141664</xdr:rowOff>
    </xdr:to>
    <xdr:pic>
      <xdr:nvPicPr>
        <xdr:cNvPr id="8" name="Grafik 7">
          <a:hlinkClick xmlns:r="http://schemas.openxmlformats.org/officeDocument/2006/relationships" r:id="rId5" tooltip="www.controlling-strategy.com"/>
          <a:extLst>
            <a:ext uri="{FF2B5EF4-FFF2-40B4-BE49-F238E27FC236}">
              <a16:creationId xmlns:a16="http://schemas.microsoft.com/office/drawing/2014/main" id="{AE5B3C52-5BE6-4186-AAB6-1E2327AF1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6230" y="142874"/>
          <a:ext cx="3168347" cy="1056867"/>
        </a:xfrm>
        <a:prstGeom prst="rect">
          <a:avLst/>
        </a:prstGeom>
      </xdr:spPr>
    </xdr:pic>
    <xdr:clientData/>
  </xdr:twoCellAnchor>
  <xdr:twoCellAnchor>
    <xdr:from>
      <xdr:col>0</xdr:col>
      <xdr:colOff>170922</xdr:colOff>
      <xdr:row>35</xdr:row>
      <xdr:rowOff>94342</xdr:rowOff>
    </xdr:from>
    <xdr:to>
      <xdr:col>6</xdr:col>
      <xdr:colOff>25136</xdr:colOff>
      <xdr:row>41</xdr:row>
      <xdr:rowOff>56240</xdr:rowOff>
    </xdr:to>
    <xdr:sp macro="" textlink="">
      <xdr:nvSpPr>
        <xdr:cNvPr id="9" name="Textfeld 2">
          <a:extLst>
            <a:ext uri="{FF2B5EF4-FFF2-40B4-BE49-F238E27FC236}">
              <a16:creationId xmlns:a16="http://schemas.microsoft.com/office/drawing/2014/main" id="{6D69AAD5-B2E3-42C1-B1D9-58A5401EB874}"/>
            </a:ext>
          </a:extLst>
        </xdr:cNvPr>
        <xdr:cNvSpPr txBox="1">
          <a:spLocks noChangeArrowheads="1"/>
        </xdr:cNvSpPr>
      </xdr:nvSpPr>
      <xdr:spPr bwMode="auto">
        <a:xfrm>
          <a:off x="170922" y="7314292"/>
          <a:ext cx="8550539" cy="10477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0" tIns="0" rIns="0" bIns="0" anchor="t" anchorCtr="0">
          <a:noAutofit/>
        </a:bodyPr>
        <a:lstStyle/>
        <a:p>
          <a:pPr marL="228600">
            <a:tabLst>
              <a:tab pos="1980565" algn="l"/>
            </a:tabLst>
          </a:pPr>
          <a:r>
            <a:rPr lang="de-AT" sz="2000" b="0" u="none">
              <a:solidFill>
                <a:schemeClr val="accent2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+mn-cs"/>
              <a:sym typeface="Wingdings" panose="05000000000000000000" pitchFamily="2" charset="2"/>
            </a:rPr>
            <a:t> </a:t>
          </a:r>
          <a:r>
            <a:rPr lang="de-AT" sz="2000" b="0" u="none">
              <a:solidFill>
                <a:schemeClr val="tx1">
                  <a:lumMod val="50000"/>
                  <a:lumOff val="50000"/>
                </a:schemeClr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+mn-cs"/>
              <a:sym typeface="Wingdings" panose="05000000000000000000" pitchFamily="2" charset="2"/>
            </a:rPr>
            <a:t>/</a:t>
          </a:r>
          <a:r>
            <a:rPr lang="de-AT" sz="2000" b="0" u="none" baseline="0">
              <a:solidFill>
                <a:schemeClr val="accent2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+mn-cs"/>
              <a:sym typeface="Wingdings" panose="05000000000000000000" pitchFamily="2" charset="2"/>
            </a:rPr>
            <a:t> </a:t>
          </a:r>
          <a:r>
            <a:rPr lang="de-AT" sz="2000" b="0" u="none">
              <a:solidFill>
                <a:schemeClr val="accent2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+mn-cs"/>
              <a:sym typeface="Wingdings" panose="05000000000000000000" pitchFamily="2" charset="2"/>
            </a:rPr>
            <a:t></a:t>
          </a:r>
          <a:r>
            <a:rPr lang="de-AT" sz="2000" b="0" u="none" baseline="0">
              <a:solidFill>
                <a:schemeClr val="accent2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+mn-cs"/>
              <a:sym typeface="Wingdings" panose="05000000000000000000" pitchFamily="2" charset="2"/>
            </a:rPr>
            <a:t>        </a:t>
          </a:r>
          <a:r>
            <a:rPr lang="de-AT" sz="2000" b="0" u="none">
              <a:solidFill>
                <a:schemeClr val="tx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+mn-cs"/>
            </a:rPr>
            <a:t>Bei</a:t>
          </a:r>
          <a:r>
            <a:rPr lang="de-AT" sz="2400" b="0" u="none">
              <a:solidFill>
                <a:schemeClr val="tx1">
                  <a:lumMod val="50000"/>
                  <a:lumOff val="50000"/>
                </a:schemeClr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  <a:t> </a:t>
          </a:r>
          <a:r>
            <a:rPr lang="de-AT" sz="2000" b="0" u="none">
              <a:solidFill>
                <a:schemeClr val="tx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+mn-cs"/>
            </a:rPr>
            <a:t>Fragen stehen wir Ihnen jederzeit gerne zur Verfügung!</a:t>
          </a:r>
        </a:p>
        <a:p>
          <a:pPr>
            <a:lnSpc>
              <a:spcPct val="107000"/>
            </a:lnSpc>
            <a:spcAft>
              <a:spcPts val="800"/>
            </a:spcAft>
            <a:tabLst>
              <a:tab pos="1980565" algn="l"/>
            </a:tabLst>
          </a:pPr>
          <a:r>
            <a:rPr lang="de-AT" sz="2000" b="1" u="none">
              <a:solidFill>
                <a:schemeClr val="tx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+mn-cs"/>
            </a:rPr>
            <a:t> </a:t>
          </a:r>
        </a:p>
      </xdr:txBody>
    </xdr:sp>
    <xdr:clientData/>
  </xdr:twoCellAnchor>
  <xdr:twoCellAnchor>
    <xdr:from>
      <xdr:col>1</xdr:col>
      <xdr:colOff>625941</xdr:colOff>
      <xdr:row>31</xdr:row>
      <xdr:rowOff>16549</xdr:rowOff>
    </xdr:from>
    <xdr:to>
      <xdr:col>11</xdr:col>
      <xdr:colOff>625440</xdr:colOff>
      <xdr:row>32</xdr:row>
      <xdr:rowOff>197494</xdr:rowOff>
    </xdr:to>
    <xdr:sp macro="" textlink="">
      <xdr:nvSpPr>
        <xdr:cNvPr id="11" name="Textfeld 2">
          <a:hlinkClick xmlns:r="http://schemas.openxmlformats.org/officeDocument/2006/relationships" r:id="rId7" tooltip="Jetzt Newsletter abonnieren!"/>
          <a:extLst>
            <a:ext uri="{FF2B5EF4-FFF2-40B4-BE49-F238E27FC236}">
              <a16:creationId xmlns:a16="http://schemas.microsoft.com/office/drawing/2014/main" id="{802DC570-3E7D-4E78-9CC2-4E3C0AD3C61F}"/>
            </a:ext>
          </a:extLst>
        </xdr:cNvPr>
        <xdr:cNvSpPr txBox="1">
          <a:spLocks noChangeArrowheads="1"/>
        </xdr:cNvSpPr>
      </xdr:nvSpPr>
      <xdr:spPr bwMode="auto">
        <a:xfrm>
          <a:off x="1416516" y="6379249"/>
          <a:ext cx="11858124" cy="4762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0" tIns="0" rIns="0" bIns="0" anchor="t" anchorCtr="0">
          <a:noAutofit/>
        </a:bodyPr>
        <a:lstStyle/>
        <a:p>
          <a:pPr marL="228600" algn="l">
            <a:tabLst>
              <a:tab pos="1980565" algn="l"/>
            </a:tabLst>
          </a:pPr>
          <a:r>
            <a:rPr lang="de-AT" sz="2000" b="1" u="none">
              <a:solidFill>
                <a:schemeClr val="tx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  <a:t>Jetzt Newsletter abonnieren</a:t>
          </a:r>
          <a:r>
            <a:rPr lang="de-AT" sz="2000" b="1" u="none" baseline="0">
              <a:solidFill>
                <a:schemeClr val="tx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  <a:t> </a:t>
          </a:r>
          <a:r>
            <a:rPr lang="de-AT" sz="2000" b="0" u="none" baseline="0">
              <a:solidFill>
                <a:schemeClr val="tx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  <a:t>&amp; </a:t>
          </a:r>
          <a:r>
            <a:rPr lang="de-AT" sz="2000" b="0" u="none">
              <a:solidFill>
                <a:schemeClr val="tx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  <a:t>1</a:t>
          </a:r>
          <a:r>
            <a:rPr lang="de-AT" sz="2000" b="0" u="none" baseline="0">
              <a:solidFill>
                <a:schemeClr val="tx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  <a:t> Mal im Monat über die wichtigsten Neuigkeiten informiert werden!</a:t>
          </a:r>
          <a:endParaRPr lang="de-AT" sz="1600" b="0">
            <a:solidFill>
              <a:schemeClr val="tx1"/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342637</xdr:colOff>
      <xdr:row>29</xdr:row>
      <xdr:rowOff>225503</xdr:rowOff>
    </xdr:from>
    <xdr:to>
      <xdr:col>1</xdr:col>
      <xdr:colOff>454792</xdr:colOff>
      <xdr:row>32</xdr:row>
      <xdr:rowOff>286598</xdr:rowOff>
    </xdr:to>
    <xdr:pic>
      <xdr:nvPicPr>
        <xdr:cNvPr id="13" name="Grafik 12" descr="https://www.controlling-strategy.com/assets/images/b/icon_newsletter-319b1296.png">
          <a:hlinkClick xmlns:r="http://schemas.openxmlformats.org/officeDocument/2006/relationships" r:id="rId7" tooltip="Jetzt Newsletter abonnieren!"/>
          <a:extLst>
            <a:ext uri="{FF2B5EF4-FFF2-40B4-BE49-F238E27FC236}">
              <a16:creationId xmlns:a16="http://schemas.microsoft.com/office/drawing/2014/main" id="{AD7FFA74-1599-4235-8F89-D72E3BCBC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37" y="5972253"/>
          <a:ext cx="905905" cy="9386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644900</xdr:colOff>
      <xdr:row>25</xdr:row>
      <xdr:rowOff>169376</xdr:rowOff>
    </xdr:from>
    <xdr:to>
      <xdr:col>11</xdr:col>
      <xdr:colOff>663449</xdr:colOff>
      <xdr:row>29</xdr:row>
      <xdr:rowOff>32175</xdr:rowOff>
    </xdr:to>
    <xdr:sp macro="" textlink="">
      <xdr:nvSpPr>
        <xdr:cNvPr id="15" name="Textfeld 2">
          <a:hlinkClick xmlns:r="http://schemas.openxmlformats.org/officeDocument/2006/relationships" r:id="rId3" tooltip="Jetzt mein kostenloses Whitepaper downloaden!"/>
          <a:extLst>
            <a:ext uri="{FF2B5EF4-FFF2-40B4-BE49-F238E27FC236}">
              <a16:creationId xmlns:a16="http://schemas.microsoft.com/office/drawing/2014/main" id="{3D32BFD5-4DE9-43F2-9ADA-2EA20B383F87}"/>
            </a:ext>
          </a:extLst>
        </xdr:cNvPr>
        <xdr:cNvSpPr txBox="1">
          <a:spLocks noChangeArrowheads="1"/>
        </xdr:cNvSpPr>
      </xdr:nvSpPr>
      <xdr:spPr bwMode="auto">
        <a:xfrm>
          <a:off x="1435475" y="4846151"/>
          <a:ext cx="11877174" cy="9581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0" tIns="0" rIns="0" bIns="0" anchor="t" anchorCtr="0">
          <a:noAutofit/>
        </a:bodyPr>
        <a:lstStyle/>
        <a:p>
          <a:pPr marL="228600" algn="l">
            <a:tabLst>
              <a:tab pos="1980565" algn="l"/>
            </a:tabLst>
          </a:pPr>
          <a:r>
            <a:rPr lang="de-AT" sz="1800" b="0" i="0" u="none" strike="noStrike">
              <a:effectLst/>
              <a:latin typeface="+mn-lt"/>
              <a:ea typeface="+mn-ea"/>
              <a:cs typeface="+mn-cs"/>
            </a:rPr>
            <a:t>Kostenloses Whitepaper:</a:t>
          </a:r>
          <a:r>
            <a:rPr lang="de-AT" sz="1800"/>
            <a:t> </a:t>
          </a:r>
          <a:br>
            <a:rPr lang="de-AT" sz="1800"/>
          </a:br>
          <a:r>
            <a:rPr lang="de-AT" sz="2000" b="1" i="0" u="none" strike="noStrike">
              <a:effectLst/>
              <a:latin typeface="+mn-lt"/>
              <a:ea typeface="+mn-ea"/>
              <a:cs typeface="+mn-cs"/>
            </a:rPr>
            <a:t>Managementcockpits in einem integrierten Marketing-, Vertriebs- und Leistungserstellungsprozess</a:t>
          </a:r>
          <a:r>
            <a:rPr lang="de-AT" sz="2000"/>
            <a:t> </a:t>
          </a:r>
          <a:br>
            <a:rPr lang="de-AT" sz="1800"/>
          </a:br>
          <a:r>
            <a:rPr lang="de-AT" sz="1800">
              <a:sym typeface="Wingdings" panose="05000000000000000000" pitchFamily="2" charset="2"/>
            </a:rPr>
            <a:t> </a:t>
          </a:r>
          <a:r>
            <a:rPr lang="de-AT" sz="1800" b="0" i="0" u="sng" strike="noStrike"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Jetzt kostenlos downloaden!</a:t>
          </a:r>
          <a:endParaRPr lang="de-AT" sz="1800" b="1">
            <a:solidFill>
              <a:schemeClr val="tx1"/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592670</xdr:colOff>
      <xdr:row>18</xdr:row>
      <xdr:rowOff>155572</xdr:rowOff>
    </xdr:from>
    <xdr:to>
      <xdr:col>1</xdr:col>
      <xdr:colOff>783559</xdr:colOff>
      <xdr:row>23</xdr:row>
      <xdr:rowOff>155786</xdr:rowOff>
    </xdr:to>
    <xdr:pic>
      <xdr:nvPicPr>
        <xdr:cNvPr id="17" name="Grafik 16">
          <a:hlinkClick xmlns:r="http://schemas.openxmlformats.org/officeDocument/2006/relationships" r:id="rId9" tooltip="YouTube Channel consultnetwork"/>
          <a:extLst>
            <a:ext uri="{FF2B5EF4-FFF2-40B4-BE49-F238E27FC236}">
              <a16:creationId xmlns:a16="http://schemas.microsoft.com/office/drawing/2014/main" id="{4111DD09-2FDF-42EB-8158-529291C99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031966" y="3896693"/>
          <a:ext cx="899797" cy="1908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1047135</xdr:colOff>
      <xdr:row>202</xdr:row>
      <xdr:rowOff>11269</xdr:rowOff>
    </xdr:from>
    <xdr:to>
      <xdr:col>9</xdr:col>
      <xdr:colOff>19034</xdr:colOff>
      <xdr:row>212</xdr:row>
      <xdr:rowOff>79353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990E955F-9DB2-497E-96C7-47D3A235E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85635" y="11126944"/>
          <a:ext cx="3460079" cy="1877834"/>
        </a:xfrm>
        <a:prstGeom prst="rect">
          <a:avLst/>
        </a:prstGeom>
      </xdr:spPr>
    </xdr:pic>
    <xdr:clientData/>
  </xdr:twoCellAnchor>
  <xdr:twoCellAnchor editAs="oneCell">
    <xdr:from>
      <xdr:col>9</xdr:col>
      <xdr:colOff>712443</xdr:colOff>
      <xdr:row>201</xdr:row>
      <xdr:rowOff>179545</xdr:rowOff>
    </xdr:from>
    <xdr:to>
      <xdr:col>23</xdr:col>
      <xdr:colOff>570807</xdr:colOff>
      <xdr:row>208</xdr:row>
      <xdr:rowOff>117799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6EE9C43E-3D44-42B0-AA5B-0C44B0478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427693" y="11114245"/>
          <a:ext cx="3432144" cy="1205079"/>
        </a:xfrm>
        <a:prstGeom prst="rect">
          <a:avLst/>
        </a:prstGeom>
      </xdr:spPr>
    </xdr:pic>
    <xdr:clientData/>
  </xdr:twoCellAnchor>
  <xdr:twoCellAnchor editAs="oneCell">
    <xdr:from>
      <xdr:col>2</xdr:col>
      <xdr:colOff>316</xdr:colOff>
      <xdr:row>214</xdr:row>
      <xdr:rowOff>3750</xdr:rowOff>
    </xdr:from>
    <xdr:to>
      <xdr:col>5</xdr:col>
      <xdr:colOff>629955</xdr:colOff>
      <xdr:row>219</xdr:row>
      <xdr:rowOff>136164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427C569C-064D-4AB1-BEF7-F9C5E48E1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316" y="13291125"/>
          <a:ext cx="3763364" cy="1041099"/>
        </a:xfrm>
        <a:prstGeom prst="rect">
          <a:avLst/>
        </a:prstGeom>
      </xdr:spPr>
    </xdr:pic>
    <xdr:clientData/>
  </xdr:twoCellAnchor>
  <xdr:twoCellAnchor editAs="oneCell">
    <xdr:from>
      <xdr:col>2</xdr:col>
      <xdr:colOff>2380</xdr:colOff>
      <xdr:row>202</xdr:row>
      <xdr:rowOff>6825</xdr:rowOff>
    </xdr:from>
    <xdr:to>
      <xdr:col>4</xdr:col>
      <xdr:colOff>439868</xdr:colOff>
      <xdr:row>206</xdr:row>
      <xdr:rowOff>132691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EDFE4008-8B73-495C-96FE-E56E410D1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45380" y="36859050"/>
          <a:ext cx="2521558" cy="861196"/>
        </a:xfrm>
        <a:prstGeom prst="rect">
          <a:avLst/>
        </a:prstGeom>
      </xdr:spPr>
    </xdr:pic>
    <xdr:clientData/>
  </xdr:twoCellAnchor>
  <xdr:twoCellAnchor editAs="oneCell">
    <xdr:from>
      <xdr:col>24</xdr:col>
      <xdr:colOff>321244</xdr:colOff>
      <xdr:row>29</xdr:row>
      <xdr:rowOff>0</xdr:rowOff>
    </xdr:from>
    <xdr:to>
      <xdr:col>24</xdr:col>
      <xdr:colOff>325414</xdr:colOff>
      <xdr:row>29</xdr:row>
      <xdr:rowOff>0</xdr:rowOff>
    </xdr:to>
    <mc:AlternateContent xmlns:mc="http://schemas.openxmlformats.org/markup-compatibility/2006" xmlns:xdr14="http://schemas.microsoft.com/office/excel/2010/spreadsheetDrawing" xmlns:aink="http://schemas.microsoft.com/office/drawing/2016/ink">
      <mc:Choice Requires="xdr14 aink">
        <xdr:contentPart xmlns:r="http://schemas.openxmlformats.org/officeDocument/2006/relationships" r:id="rId5">
          <xdr14:nvContentPartPr>
            <xdr14:cNvPr id="7" name="Freihand 6">
              <a:extLst>
                <a:ext uri="{FF2B5EF4-FFF2-40B4-BE49-F238E27FC236}">
                  <a16:creationId xmlns:a16="http://schemas.microsoft.com/office/drawing/2014/main" id="{163F2FD1-D465-44C3-B79C-990F5372D6B5}"/>
                </a:ext>
              </a:extLst>
            </xdr14:cNvPr>
            <xdr14:cNvContentPartPr/>
          </xdr14:nvContentPartPr>
          <xdr14:nvPr macro=""/>
          <xdr14:xfrm>
            <a:off x="11858400" y="4047851"/>
            <a:ext cx="360" cy="360"/>
          </xdr14:xfrm>
        </xdr:contentPart>
      </mc:Choice>
      <mc:Fallback xmlns="">
        <xdr:pic>
          <xdr:nvPicPr>
            <xdr:cNvPr id="7" name="Freihand 6">
              <a:extLst>
                <a:ext uri="{FF2B5EF4-FFF2-40B4-BE49-F238E27FC236}">
                  <a16:creationId xmlns:a16="http://schemas.microsoft.com/office/drawing/2014/main" id="{163F2FD1-D465-44C3-B79C-990F5372D6B5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1840760" y="3939851"/>
              <a:ext cx="36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56803</xdr:colOff>
      <xdr:row>0</xdr:row>
      <xdr:rowOff>10564</xdr:rowOff>
    </xdr:from>
    <xdr:to>
      <xdr:col>2</xdr:col>
      <xdr:colOff>454344</xdr:colOff>
      <xdr:row>0</xdr:row>
      <xdr:rowOff>520246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F00132CF-339C-4993-B5F5-26F0902D04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03" y="10564"/>
          <a:ext cx="1540541" cy="509682"/>
        </a:xfrm>
        <a:prstGeom prst="rect">
          <a:avLst/>
        </a:prstGeom>
      </xdr:spPr>
    </xdr:pic>
    <xdr:clientData/>
  </xdr:twoCellAnchor>
  <xdr:twoCellAnchor>
    <xdr:from>
      <xdr:col>8</xdr:col>
      <xdr:colOff>666749</xdr:colOff>
      <xdr:row>0</xdr:row>
      <xdr:rowOff>95511</xdr:rowOff>
    </xdr:from>
    <xdr:to>
      <xdr:col>21</xdr:col>
      <xdr:colOff>59055</xdr:colOff>
      <xdr:row>1</xdr:row>
      <xdr:rowOff>96738</xdr:rowOff>
    </xdr:to>
    <xdr:sp macro="" textlink="">
      <xdr:nvSpPr>
        <xdr:cNvPr id="10" name="Textfeld 2">
          <a:extLst>
            <a:ext uri="{FF2B5EF4-FFF2-40B4-BE49-F238E27FC236}">
              <a16:creationId xmlns:a16="http://schemas.microsoft.com/office/drawing/2014/main" id="{0DCBFECA-8233-446C-A11A-95E7E8601FE0}"/>
            </a:ext>
          </a:extLst>
        </xdr:cNvPr>
        <xdr:cNvSpPr txBox="1">
          <a:spLocks noChangeArrowheads="1"/>
        </xdr:cNvSpPr>
      </xdr:nvSpPr>
      <xdr:spPr bwMode="auto">
        <a:xfrm>
          <a:off x="7524749" y="95511"/>
          <a:ext cx="9412606" cy="5346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marL="228600" algn="r">
            <a:tabLst>
              <a:tab pos="1980565" algn="l"/>
            </a:tabLst>
          </a:pPr>
          <a:r>
            <a:rPr lang="de-AT" sz="900" u="none">
              <a:solidFill>
                <a:srgbClr val="76717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  <a:t>+49 8031 58180 11</a:t>
          </a:r>
          <a:br>
            <a:rPr lang="de-AT" sz="900" u="none">
              <a:solidFill>
                <a:srgbClr val="76717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</a:br>
          <a:r>
            <a:rPr lang="de-AT" sz="900" u="none">
              <a:solidFill>
                <a:srgbClr val="767171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</a:rPr>
            <a:t>office@consultnetwork.com </a:t>
          </a:r>
          <a:endParaRPr lang="de-AT" sz="900" u="none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>
            <a:lnSpc>
              <a:spcPct val="107000"/>
            </a:lnSpc>
            <a:spcAft>
              <a:spcPts val="800"/>
            </a:spcAft>
            <a:tabLst>
              <a:tab pos="1980565" algn="l"/>
            </a:tabLst>
          </a:pPr>
          <a:r>
            <a:rPr lang="de-AT" sz="1100">
              <a:solidFill>
                <a:srgbClr val="ED7D3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de-AT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19-09-25T09:46:12.255"/>
    </inkml:context>
    <inkml:brush xml:id="br0">
      <inkml:brushProperty name="width" value="0.1" units="cm"/>
      <inkml:brushProperty name="height" value="0.6" units="cm"/>
      <inkml:brushProperty name="ignorePressure" value="1"/>
      <inkml:brushProperty name="inkEffects" value="pencil"/>
    </inkml:brush>
  </inkml:definitions>
  <inkml:trace contextRef="#ctx0" brushRef="#br0">1 0,'0'0</inkml:trace>
</inkml:ink>
</file>

<file path=xl/persons/person.xml><?xml version="1.0" encoding="utf-8"?>
<personList xmlns="http://schemas.microsoft.com/office/spreadsheetml/2018/threadedcomments" xmlns:x="http://schemas.openxmlformats.org/spreadsheetml/2006/main">
  <person displayName="Mario Rosenfelder" id="{D1A5C648-3E8D-428C-92BE-26E2086E385D}" userId="Mario Rosenfelder" providerId="None"/>
</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N19" dT="2019-10-04T07:00:06.20" personId="{D1A5C648-3E8D-428C-92BE-26E2086E385D}" id="{A11CD43E-6384-490C-B488-9F7934C0144E}">
    <text>AFA aus Szenarioinvestitionen ergänzen, wenn keine integrierte Planungslogik verwendet wird!!!</text>
  </threadedComment>
  <threadedComment ref="N31" dT="2019-10-04T07:00:52.49" personId="{D1A5C648-3E8D-428C-92BE-26E2086E385D}" id="{2C60773B-38F2-4374-99CF-D32B032AD088}">
    <text>WC anpassen, wenn keine integrierte Planungslogik verwendet wird!!!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youtu.be/Qxq9ZCRdDDQ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0D96B-81C4-4065-978E-C1FCB9D57B27}">
  <dimension ref="A1:K195"/>
  <sheetViews>
    <sheetView tabSelected="1" zoomScaleNormal="100" zoomScaleSheetLayoutView="90" workbookViewId="0">
      <pane xSplit="14" ySplit="40" topLeftCell="O41" activePane="bottomRight" state="frozen"/>
      <selection pane="topRight" activeCell="O1" sqref="O1"/>
      <selection pane="bottomLeft" activeCell="A41" sqref="A41"/>
      <selection pane="bottomRight" activeCell="Q27" sqref="Q27"/>
    </sheetView>
  </sheetViews>
  <sheetFormatPr baseColWidth="10" defaultRowHeight="14.4"/>
  <cols>
    <col min="2" max="2" width="11.88671875" customWidth="1"/>
    <col min="3" max="3" width="68.77734375" customWidth="1"/>
  </cols>
  <sheetData>
    <row r="1" spans="1:8" s="99" customFormat="1" ht="19.8" customHeight="1"/>
    <row r="2" spans="1:8" s="91" customFormat="1" ht="20.399999999999999" customHeight="1">
      <c r="A2" s="90"/>
      <c r="C2" s="92" t="s">
        <v>96</v>
      </c>
      <c r="D2" s="90"/>
      <c r="E2" s="90"/>
      <c r="F2" s="90"/>
      <c r="G2" s="90"/>
      <c r="H2" s="90"/>
    </row>
    <row r="3" spans="1:8" s="91" customFormat="1">
      <c r="A3" s="90"/>
      <c r="C3" s="90"/>
      <c r="D3" s="90"/>
      <c r="E3" s="90"/>
      <c r="F3" s="90"/>
      <c r="G3" s="90"/>
      <c r="H3" s="90"/>
    </row>
    <row r="4" spans="1:8" s="91" customFormat="1">
      <c r="A4" s="90"/>
      <c r="B4" s="90"/>
      <c r="C4" s="90"/>
      <c r="D4" s="90"/>
      <c r="E4" s="90"/>
      <c r="F4" s="90"/>
      <c r="G4" s="90"/>
      <c r="H4" s="90"/>
    </row>
    <row r="5" spans="1:8" s="91" customFormat="1">
      <c r="A5" s="90"/>
      <c r="C5" s="90"/>
      <c r="D5" s="90"/>
      <c r="E5" s="90"/>
      <c r="F5" s="90"/>
      <c r="G5" s="90"/>
      <c r="H5" s="90"/>
    </row>
    <row r="6" spans="1:8" s="91" customFormat="1">
      <c r="A6" s="90"/>
      <c r="B6" s="90"/>
      <c r="C6" s="90"/>
      <c r="D6" s="90"/>
      <c r="E6" s="90"/>
      <c r="F6" s="90"/>
      <c r="G6" s="90"/>
      <c r="H6" s="90"/>
    </row>
    <row r="7" spans="1:8" s="91" customFormat="1">
      <c r="A7" s="90"/>
      <c r="B7" s="90"/>
      <c r="C7" s="90"/>
      <c r="D7" s="90"/>
      <c r="E7" s="90"/>
      <c r="F7" s="90"/>
      <c r="G7" s="90"/>
      <c r="H7" s="90"/>
    </row>
    <row r="8" spans="1:8" s="91" customFormat="1">
      <c r="A8" s="90"/>
      <c r="B8" s="90"/>
      <c r="C8" s="90"/>
      <c r="D8" s="90"/>
      <c r="E8" s="90"/>
      <c r="F8" s="90"/>
      <c r="G8" s="90"/>
      <c r="H8" s="90"/>
    </row>
    <row r="9" spans="1:8" s="91" customFormat="1">
      <c r="A9" s="90"/>
      <c r="B9" s="90"/>
      <c r="C9" s="90"/>
      <c r="D9" s="90"/>
      <c r="E9" s="90"/>
      <c r="F9" s="90"/>
      <c r="G9" s="90"/>
      <c r="H9" s="90"/>
    </row>
    <row r="10" spans="1:8" s="91" customFormat="1">
      <c r="A10" s="90"/>
      <c r="B10" s="90"/>
      <c r="C10" s="90"/>
      <c r="D10" s="90"/>
      <c r="E10" s="90"/>
      <c r="F10" s="90"/>
      <c r="G10" s="90"/>
      <c r="H10" s="90"/>
    </row>
    <row r="11" spans="1:8" s="91" customFormat="1">
      <c r="A11" s="90"/>
      <c r="B11" s="90"/>
      <c r="C11" s="90"/>
      <c r="D11" s="90"/>
      <c r="E11" s="90"/>
      <c r="F11" s="90"/>
      <c r="G11" s="90"/>
      <c r="H11" s="90"/>
    </row>
    <row r="12" spans="1:8" s="91" customFormat="1">
      <c r="A12" s="90"/>
      <c r="B12" s="90"/>
      <c r="C12" s="90"/>
      <c r="D12" s="90"/>
      <c r="E12" s="90"/>
      <c r="F12" s="90"/>
      <c r="G12" s="90"/>
      <c r="H12" s="90"/>
    </row>
    <row r="13" spans="1:8" s="91" customFormat="1">
      <c r="A13" s="90"/>
      <c r="B13" s="90"/>
      <c r="C13" s="90"/>
      <c r="D13" s="90"/>
      <c r="E13" s="90"/>
      <c r="F13" s="90"/>
      <c r="G13" s="90"/>
      <c r="H13" s="90"/>
    </row>
    <row r="14" spans="1:8" s="91" customFormat="1">
      <c r="A14" s="90"/>
      <c r="B14" s="90"/>
      <c r="C14" s="90"/>
      <c r="D14" s="90"/>
      <c r="E14" s="90"/>
      <c r="F14" s="90"/>
      <c r="G14" s="90"/>
      <c r="H14" s="90"/>
    </row>
    <row r="15" spans="1:8" s="91" customFormat="1">
      <c r="A15" s="90"/>
      <c r="B15" s="90"/>
      <c r="C15" s="90"/>
      <c r="D15" s="90"/>
      <c r="E15" s="90"/>
      <c r="F15" s="90"/>
      <c r="G15" s="90"/>
      <c r="H15" s="90"/>
    </row>
    <row r="16" spans="1:8" s="91" customFormat="1">
      <c r="A16" s="90"/>
      <c r="B16" s="90"/>
      <c r="C16" s="90"/>
      <c r="D16" s="90"/>
      <c r="E16" s="90"/>
      <c r="F16" s="90"/>
      <c r="G16" s="90"/>
      <c r="H16" s="90"/>
    </row>
    <row r="17" spans="1:11" s="91" customFormat="1">
      <c r="A17" s="90"/>
      <c r="B17" s="90"/>
      <c r="C17" s="90"/>
      <c r="D17" s="90"/>
      <c r="E17" s="90"/>
      <c r="F17" s="90"/>
      <c r="G17" s="90"/>
      <c r="H17" s="90"/>
    </row>
    <row r="18" spans="1:11" s="91" customFormat="1">
      <c r="A18" s="90"/>
      <c r="B18" s="90"/>
      <c r="C18" s="90"/>
      <c r="D18" s="90"/>
      <c r="E18" s="90"/>
      <c r="F18" s="90"/>
      <c r="G18" s="90"/>
      <c r="H18" s="90"/>
    </row>
    <row r="19" spans="1:11" s="91" customFormat="1">
      <c r="A19" s="90"/>
      <c r="B19" s="90"/>
      <c r="C19" s="90"/>
      <c r="D19" s="90"/>
      <c r="E19" s="90"/>
      <c r="F19" s="90"/>
      <c r="G19" s="90"/>
      <c r="H19" s="90"/>
    </row>
    <row r="20" spans="1:11" s="91" customFormat="1">
      <c r="A20" s="90"/>
      <c r="B20" s="90"/>
      <c r="C20" s="90"/>
      <c r="D20" s="90"/>
      <c r="E20" s="90"/>
      <c r="F20" s="90"/>
      <c r="G20" s="90"/>
      <c r="H20" s="90"/>
    </row>
    <row r="21" spans="1:11" s="91" customFormat="1">
      <c r="A21" s="90"/>
      <c r="B21" s="90"/>
      <c r="C21" s="90"/>
      <c r="D21" s="90"/>
      <c r="E21" s="90"/>
      <c r="F21" s="90"/>
      <c r="G21" s="90"/>
      <c r="H21" s="90"/>
    </row>
    <row r="22" spans="1:11" s="91" customFormat="1">
      <c r="A22" s="90"/>
      <c r="B22" s="90"/>
      <c r="C22" s="90"/>
      <c r="D22" s="90"/>
      <c r="E22" s="90"/>
      <c r="F22" s="90"/>
      <c r="G22" s="90"/>
      <c r="H22" s="90"/>
    </row>
    <row r="23" spans="1:11" s="91" customFormat="1">
      <c r="G23" s="90"/>
      <c r="H23" s="90"/>
    </row>
    <row r="24" spans="1:11" s="91" customFormat="1">
      <c r="G24" s="90"/>
      <c r="H24" s="90"/>
      <c r="K24" s="93"/>
    </row>
    <row r="25" spans="1:11" s="91" customFormat="1">
      <c r="G25" s="90"/>
      <c r="H25" s="90"/>
    </row>
    <row r="26" spans="1:11" s="91" customFormat="1"/>
    <row r="27" spans="1:11" s="91" customFormat="1" ht="23.4">
      <c r="C27" s="94"/>
    </row>
    <row r="28" spans="1:11" s="91" customFormat="1" ht="25.8">
      <c r="C28" s="95"/>
    </row>
    <row r="29" spans="1:11" s="91" customFormat="1" ht="23.4">
      <c r="B29" s="96"/>
      <c r="C29" s="97"/>
      <c r="D29" s="96"/>
      <c r="E29" s="96"/>
      <c r="F29" s="96"/>
      <c r="G29" s="96"/>
      <c r="H29" s="96"/>
      <c r="I29" s="96"/>
      <c r="J29" s="96"/>
    </row>
    <row r="30" spans="1:11" s="91" customFormat="1" ht="23.4">
      <c r="B30" s="96"/>
      <c r="D30" s="96"/>
      <c r="E30" s="96"/>
      <c r="F30" s="96"/>
      <c r="G30" s="96"/>
      <c r="H30" s="96"/>
      <c r="I30" s="96"/>
      <c r="J30" s="96"/>
    </row>
    <row r="31" spans="1:11" s="91" customFormat="1" ht="23.4">
      <c r="B31" s="96"/>
      <c r="D31" s="96"/>
      <c r="E31" s="96"/>
      <c r="F31" s="96"/>
      <c r="G31" s="96"/>
      <c r="H31" s="96"/>
      <c r="I31" s="96"/>
      <c r="J31" s="96"/>
    </row>
    <row r="32" spans="1:11" s="91" customFormat="1" ht="23.4">
      <c r="B32" s="96"/>
      <c r="D32" s="96"/>
      <c r="E32" s="96"/>
      <c r="F32" s="96"/>
      <c r="G32" s="96"/>
      <c r="H32" s="96"/>
      <c r="I32" s="96"/>
      <c r="J32" s="96"/>
    </row>
    <row r="33" spans="1:10" s="91" customFormat="1" ht="23.4">
      <c r="A33" s="90"/>
      <c r="B33" s="90"/>
      <c r="F33" s="96"/>
      <c r="G33" s="98"/>
      <c r="H33" s="96"/>
      <c r="I33" s="96"/>
      <c r="J33" s="96"/>
    </row>
    <row r="34" spans="1:10" s="91" customFormat="1" ht="7.8" customHeight="1">
      <c r="A34" s="90"/>
      <c r="B34" s="90"/>
      <c r="C34" s="90"/>
      <c r="D34" s="90"/>
      <c r="E34" s="90"/>
      <c r="F34" s="90"/>
      <c r="G34" s="90"/>
      <c r="H34" s="90"/>
      <c r="I34" s="90"/>
      <c r="J34" s="90"/>
    </row>
    <row r="35" spans="1:10" s="91" customFormat="1">
      <c r="A35" s="90"/>
      <c r="B35" s="90"/>
      <c r="C35" s="90"/>
      <c r="D35" s="90"/>
      <c r="E35" s="90"/>
      <c r="F35" s="90"/>
      <c r="G35" s="90"/>
      <c r="H35" s="90"/>
      <c r="I35" s="90"/>
      <c r="J35" s="90"/>
    </row>
    <row r="36" spans="1:10" s="91" customFormat="1">
      <c r="A36" s="90"/>
      <c r="B36" s="90"/>
      <c r="C36" s="90"/>
      <c r="D36" s="90"/>
      <c r="E36" s="90"/>
      <c r="F36" s="90"/>
      <c r="G36" s="90"/>
      <c r="H36" s="90"/>
      <c r="I36" s="90"/>
      <c r="J36" s="90"/>
    </row>
    <row r="37" spans="1:10" s="91" customFormat="1">
      <c r="A37" s="90"/>
      <c r="B37" s="90"/>
      <c r="C37" s="90"/>
      <c r="D37" s="90"/>
      <c r="E37" s="90"/>
      <c r="F37" s="90"/>
      <c r="G37" s="90"/>
      <c r="H37" s="90"/>
      <c r="I37" s="90"/>
      <c r="J37" s="90"/>
    </row>
    <row r="38" spans="1:10" s="91" customFormat="1">
      <c r="A38" s="90"/>
      <c r="B38" s="90"/>
      <c r="C38" s="90"/>
      <c r="D38" s="90"/>
      <c r="E38" s="90"/>
      <c r="F38" s="90"/>
      <c r="G38" s="90"/>
      <c r="H38" s="90"/>
      <c r="I38" s="90"/>
      <c r="J38" s="90"/>
    </row>
    <row r="39" spans="1:10" s="91" customFormat="1">
      <c r="A39" s="90"/>
      <c r="B39" s="90"/>
      <c r="C39" s="90"/>
      <c r="D39" s="90"/>
      <c r="E39" s="90"/>
      <c r="F39" s="90"/>
      <c r="G39" s="90"/>
      <c r="H39" s="90"/>
      <c r="I39" s="90"/>
      <c r="J39" s="90"/>
    </row>
    <row r="40" spans="1:10" s="91" customFormat="1"/>
    <row r="41" spans="1:10" s="35" customFormat="1"/>
    <row r="42" spans="1:10" s="35" customFormat="1"/>
    <row r="43" spans="1:10" s="35" customFormat="1"/>
    <row r="44" spans="1:10" s="35" customFormat="1"/>
    <row r="45" spans="1:10" s="35" customFormat="1"/>
    <row r="46" spans="1:10" s="35" customFormat="1"/>
    <row r="47" spans="1:10" s="35" customFormat="1"/>
    <row r="48" spans="1:10" s="35" customFormat="1"/>
    <row r="49" s="35" customFormat="1"/>
    <row r="50" s="35" customFormat="1"/>
    <row r="51" s="35" customFormat="1"/>
    <row r="52" s="35" customFormat="1"/>
    <row r="53" s="35" customFormat="1"/>
    <row r="54" s="35" customFormat="1"/>
    <row r="55" s="35" customFormat="1"/>
    <row r="56" s="35" customFormat="1"/>
    <row r="57" s="35" customFormat="1"/>
    <row r="58" s="35" customFormat="1"/>
    <row r="59" s="35" customFormat="1"/>
    <row r="60" s="35" customFormat="1"/>
    <row r="61" s="35" customFormat="1"/>
    <row r="62" s="35" customFormat="1"/>
    <row r="63" s="35" customFormat="1"/>
    <row r="64" s="35" customFormat="1"/>
    <row r="65" s="35" customFormat="1"/>
    <row r="66" s="35" customFormat="1"/>
    <row r="67" s="35" customFormat="1"/>
    <row r="68" s="35" customFormat="1"/>
    <row r="69" s="35" customFormat="1"/>
    <row r="70" s="35" customFormat="1"/>
    <row r="71" s="35" customFormat="1"/>
    <row r="72" s="35" customFormat="1"/>
    <row r="73" s="35" customFormat="1"/>
    <row r="74" s="35" customFormat="1"/>
    <row r="75" s="35" customFormat="1"/>
    <row r="76" s="35" customFormat="1"/>
    <row r="77" s="35" customFormat="1"/>
    <row r="78" s="35" customFormat="1"/>
    <row r="79" s="35" customFormat="1"/>
    <row r="80" s="35" customFormat="1"/>
    <row r="81" s="35" customFormat="1"/>
    <row r="82" s="35" customFormat="1"/>
    <row r="83" s="35" customFormat="1"/>
    <row r="84" s="35" customFormat="1"/>
    <row r="85" s="35" customFormat="1"/>
    <row r="86" s="35" customFormat="1"/>
    <row r="87" s="35" customFormat="1"/>
    <row r="88" s="35" customFormat="1"/>
    <row r="89" s="35" customFormat="1"/>
    <row r="90" s="35" customFormat="1"/>
    <row r="91" s="35" customFormat="1"/>
    <row r="92" s="35" customFormat="1"/>
    <row r="93" s="35" customFormat="1"/>
    <row r="94" s="35" customFormat="1"/>
    <row r="95" s="35" customFormat="1"/>
    <row r="96" s="35" customFormat="1"/>
    <row r="97" s="35" customFormat="1"/>
    <row r="98" s="35" customFormat="1"/>
    <row r="99" s="35" customFormat="1"/>
    <row r="100" s="35" customFormat="1"/>
    <row r="101" s="35" customFormat="1"/>
    <row r="102" s="35" customFormat="1"/>
    <row r="103" s="35" customFormat="1"/>
    <row r="104" s="35" customFormat="1"/>
    <row r="105" s="35" customFormat="1"/>
    <row r="106" s="35" customFormat="1"/>
    <row r="107" s="35" customFormat="1"/>
    <row r="108" s="35" customFormat="1"/>
    <row r="109" s="35" customFormat="1"/>
    <row r="110" s="35" customFormat="1"/>
    <row r="111" s="35" customFormat="1"/>
    <row r="112" s="35" customFormat="1"/>
    <row r="113" s="35" customFormat="1"/>
    <row r="114" s="35" customFormat="1"/>
    <row r="115" s="35" customFormat="1"/>
    <row r="116" s="35" customFormat="1"/>
    <row r="117" s="35" customFormat="1"/>
    <row r="118" s="35" customFormat="1"/>
    <row r="119" s="35" customFormat="1"/>
    <row r="120" s="35" customFormat="1"/>
    <row r="121" s="35" customFormat="1"/>
    <row r="122" s="35" customFormat="1"/>
    <row r="123" s="35" customFormat="1"/>
    <row r="124" s="35" customFormat="1"/>
    <row r="125" s="35" customFormat="1"/>
    <row r="126" s="35" customFormat="1"/>
    <row r="127" s="35" customFormat="1"/>
    <row r="128" s="35" customFormat="1"/>
    <row r="129" s="35" customFormat="1"/>
    <row r="130" s="35" customFormat="1"/>
    <row r="131" s="35" customFormat="1"/>
    <row r="132" s="35" customFormat="1"/>
    <row r="133" s="35" customFormat="1"/>
    <row r="134" s="35" customFormat="1"/>
    <row r="135" s="35" customFormat="1"/>
    <row r="136" s="35" customFormat="1"/>
    <row r="137" s="35" customFormat="1"/>
    <row r="138" s="35" customFormat="1"/>
    <row r="139" s="35" customFormat="1"/>
    <row r="140" s="35" customFormat="1"/>
    <row r="141" s="35" customFormat="1"/>
    <row r="142" s="35" customFormat="1"/>
    <row r="143" s="35" customFormat="1"/>
    <row r="144" s="35" customFormat="1"/>
    <row r="145" s="35" customFormat="1"/>
    <row r="146" s="35" customFormat="1"/>
    <row r="147" s="35" customFormat="1"/>
    <row r="148" s="35" customFormat="1"/>
    <row r="149" s="35" customFormat="1"/>
    <row r="150" s="35" customFormat="1"/>
    <row r="151" s="35" customFormat="1"/>
    <row r="152" s="35" customFormat="1"/>
    <row r="153" s="35" customFormat="1"/>
    <row r="154" s="35" customFormat="1"/>
    <row r="155" s="35" customFormat="1"/>
    <row r="156" s="35" customFormat="1"/>
    <row r="157" s="35" customFormat="1"/>
    <row r="158" s="35" customFormat="1"/>
    <row r="159" s="35" customFormat="1"/>
    <row r="160" s="35" customFormat="1"/>
    <row r="161" s="35" customFormat="1"/>
    <row r="162" s="35" customFormat="1"/>
    <row r="163" s="35" customFormat="1"/>
    <row r="164" s="35" customFormat="1"/>
    <row r="165" s="35" customFormat="1"/>
    <row r="166" s="35" customFormat="1"/>
    <row r="167" s="35" customFormat="1"/>
    <row r="168" s="35" customFormat="1"/>
    <row r="169" s="35" customFormat="1"/>
    <row r="170" s="35" customFormat="1"/>
    <row r="171" s="35" customFormat="1"/>
    <row r="172" s="35" customFormat="1"/>
    <row r="173" s="35" customFormat="1"/>
    <row r="174" s="35" customFormat="1"/>
    <row r="175" s="35" customFormat="1"/>
    <row r="176" s="35" customFormat="1"/>
    <row r="177" s="35" customFormat="1"/>
    <row r="178" s="35" customFormat="1"/>
    <row r="179" s="35" customFormat="1"/>
    <row r="180" s="35" customFormat="1"/>
    <row r="181" s="35" customFormat="1"/>
    <row r="182" s="35" customFormat="1"/>
    <row r="183" s="35" customFormat="1"/>
    <row r="184" s="35" customFormat="1"/>
    <row r="185" s="35" customFormat="1"/>
    <row r="186" s="35" customFormat="1"/>
    <row r="187" s="35" customFormat="1"/>
    <row r="188" s="35" customFormat="1"/>
    <row r="189" s="35" customFormat="1"/>
    <row r="190" s="35" customFormat="1"/>
    <row r="191" s="35" customFormat="1"/>
    <row r="192" s="35" customFormat="1"/>
    <row r="193" s="35" customFormat="1"/>
    <row r="194" s="35" customFormat="1"/>
    <row r="195" s="35" customFormat="1"/>
  </sheetData>
  <sheetProtection algorithmName="SHA-512" hashValue="pvs40oVCwmgpb0euTvQAM88a2UiQJ1Q7aWW10If6XyFu2FuXvO9mxLVzMkrg/3tGy5L99cmfGezkmL5VL2JJOQ==" saltValue="RVial+1CjwtPDNG8kdjjIA==" spinCount="100000" sheet="1" objects="1" scenarios="1"/>
  <mergeCells count="1">
    <mergeCell ref="A1:XFD1"/>
  </mergeCells>
  <hyperlinks>
    <hyperlink ref="C2" r:id="rId1" tooltip="Jetzt Video ansehen!" display="Jetzt das Video zur Werttreiberplanung ansehen!" xr:uid="{6EE261DB-FD28-4E64-94A4-F4C726475AD2}"/>
  </hyperlinks>
  <pageMargins left="0.7" right="0.7" top="0.78740157499999996" bottom="0.78740157499999996" header="0.3" footer="0.3"/>
  <pageSetup paperSize="9" scale="3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W200"/>
  <sheetViews>
    <sheetView zoomScaleNormal="100" zoomScaleSheetLayoutView="96" workbookViewId="0">
      <pane ySplit="1" topLeftCell="A2" activePane="bottomLeft" state="frozen"/>
      <selection pane="bottomLeft" activeCell="P180" sqref="P180"/>
    </sheetView>
  </sheetViews>
  <sheetFormatPr baseColWidth="10" defaultRowHeight="14.4" outlineLevelRow="2" outlineLevelCol="1"/>
  <cols>
    <col min="1" max="1" width="3.6640625" customWidth="1"/>
    <col min="2" max="2" width="13.109375" customWidth="1"/>
    <col min="3" max="3" width="26.33203125" customWidth="1"/>
    <col min="4" max="4" width="4.109375" customWidth="1"/>
    <col min="5" max="5" width="15.33203125" bestFit="1" customWidth="1"/>
    <col min="6" max="9" width="12.44140625" customWidth="1"/>
    <col min="10" max="10" width="14.6640625" customWidth="1"/>
    <col min="11" max="11" width="3.5546875" customWidth="1"/>
    <col min="12" max="12" width="3.44140625" hidden="1" customWidth="1" outlineLevel="1"/>
    <col min="13" max="13" width="3.88671875" hidden="1" customWidth="1" outlineLevel="1"/>
    <col min="14" max="14" width="20.109375" hidden="1" customWidth="1" outlineLevel="1"/>
    <col min="15" max="15" width="16.5546875" hidden="1" customWidth="1" outlineLevel="1"/>
    <col min="16" max="19" width="10.88671875" hidden="1" customWidth="1" outlineLevel="1"/>
    <col min="20" max="20" width="17.109375" hidden="1" customWidth="1" outlineLevel="1"/>
    <col min="21" max="21" width="10.88671875" collapsed="1"/>
  </cols>
  <sheetData>
    <row r="1" spans="1:23" s="101" customFormat="1" ht="42" customHeight="1"/>
    <row r="3" spans="1:23" collapsed="1">
      <c r="A3" s="1" t="s">
        <v>15</v>
      </c>
      <c r="B3" s="1"/>
      <c r="E3" s="22">
        <v>2020</v>
      </c>
      <c r="F3" s="22">
        <v>2021</v>
      </c>
      <c r="G3" s="22">
        <v>2022</v>
      </c>
      <c r="H3" s="22">
        <v>2023</v>
      </c>
      <c r="I3" s="22">
        <v>2024</v>
      </c>
      <c r="J3" s="22">
        <v>2025</v>
      </c>
      <c r="K3" s="1" t="s">
        <v>14</v>
      </c>
      <c r="M3" s="1"/>
      <c r="O3" s="22">
        <v>2020</v>
      </c>
      <c r="P3" s="22">
        <v>2021</v>
      </c>
      <c r="Q3" s="22">
        <v>2022</v>
      </c>
      <c r="R3" s="22">
        <v>2023</v>
      </c>
      <c r="S3" s="22">
        <v>2024</v>
      </c>
      <c r="T3" s="22">
        <v>2025</v>
      </c>
    </row>
    <row r="4" spans="1:23" hidden="1" outlineLevel="1">
      <c r="C4" t="s">
        <v>22</v>
      </c>
      <c r="E4" s="8">
        <v>100</v>
      </c>
      <c r="F4" s="8">
        <v>100</v>
      </c>
      <c r="G4" s="8">
        <v>100</v>
      </c>
      <c r="H4" s="8">
        <v>100</v>
      </c>
      <c r="I4" s="8">
        <v>100</v>
      </c>
      <c r="J4" s="8">
        <v>100</v>
      </c>
      <c r="K4" s="8"/>
      <c r="N4" t="str">
        <f t="shared" ref="N4:N44" si="0">C4</f>
        <v>Menge (Umsatz)</v>
      </c>
      <c r="O4" s="8">
        <f t="shared" ref="O4:T5" si="1">E4*E149</f>
        <v>97</v>
      </c>
      <c r="P4" s="8">
        <f t="shared" si="1"/>
        <v>97</v>
      </c>
      <c r="Q4" s="8">
        <f t="shared" si="1"/>
        <v>97</v>
      </c>
      <c r="R4" s="8">
        <f t="shared" si="1"/>
        <v>97</v>
      </c>
      <c r="S4" s="8">
        <f t="shared" si="1"/>
        <v>97</v>
      </c>
      <c r="T4" s="8">
        <f t="shared" si="1"/>
        <v>97</v>
      </c>
      <c r="U4" s="12"/>
      <c r="V4" s="12"/>
      <c r="W4" s="12"/>
    </row>
    <row r="5" spans="1:23" hidden="1" outlineLevel="1">
      <c r="C5" t="s">
        <v>23</v>
      </c>
      <c r="E5" s="8">
        <v>6000</v>
      </c>
      <c r="F5" s="8">
        <v>6000</v>
      </c>
      <c r="G5" s="8">
        <v>6000</v>
      </c>
      <c r="H5" s="8">
        <v>6000</v>
      </c>
      <c r="I5" s="8">
        <v>6000</v>
      </c>
      <c r="J5" s="8">
        <v>6000</v>
      </c>
      <c r="K5" s="8"/>
      <c r="N5" t="str">
        <f t="shared" si="0"/>
        <v>Preis (Umsatz)</v>
      </c>
      <c r="O5" s="8">
        <f t="shared" si="1"/>
        <v>6690.0000000000009</v>
      </c>
      <c r="P5" s="8">
        <f t="shared" si="1"/>
        <v>6690.0000000000009</v>
      </c>
      <c r="Q5" s="8">
        <f t="shared" si="1"/>
        <v>6690.0000000000009</v>
      </c>
      <c r="R5" s="8">
        <f t="shared" si="1"/>
        <v>6690.0000000000009</v>
      </c>
      <c r="S5" s="8">
        <f t="shared" si="1"/>
        <v>6690.0000000000009</v>
      </c>
      <c r="T5" s="8">
        <f t="shared" si="1"/>
        <v>6690.0000000000009</v>
      </c>
      <c r="U5" s="12"/>
      <c r="V5" s="12"/>
      <c r="W5" s="12"/>
    </row>
    <row r="6" spans="1:23" collapsed="1">
      <c r="C6" t="s">
        <v>0</v>
      </c>
      <c r="E6" s="14">
        <f>E4*E5</f>
        <v>600000</v>
      </c>
      <c r="F6" s="14">
        <f t="shared" ref="F6:J6" si="2">F4*F5</f>
        <v>600000</v>
      </c>
      <c r="G6" s="14">
        <f t="shared" si="2"/>
        <v>600000</v>
      </c>
      <c r="H6" s="14">
        <f t="shared" si="2"/>
        <v>600000</v>
      </c>
      <c r="I6" s="14">
        <f t="shared" si="2"/>
        <v>600000</v>
      </c>
      <c r="J6" s="14">
        <f t="shared" si="2"/>
        <v>600000</v>
      </c>
      <c r="K6" s="14"/>
      <c r="N6" t="str">
        <f t="shared" si="0"/>
        <v>Umsatz</v>
      </c>
      <c r="O6" s="14">
        <f>O4*O5</f>
        <v>648930.00000000012</v>
      </c>
      <c r="P6" s="14">
        <f t="shared" ref="P6:T6" si="3">P4*P5</f>
        <v>648930.00000000012</v>
      </c>
      <c r="Q6" s="14">
        <f t="shared" si="3"/>
        <v>648930.00000000012</v>
      </c>
      <c r="R6" s="14">
        <f t="shared" si="3"/>
        <v>648930.00000000012</v>
      </c>
      <c r="S6" s="14">
        <f t="shared" si="3"/>
        <v>648930.00000000012</v>
      </c>
      <c r="T6" s="14">
        <f t="shared" si="3"/>
        <v>648930.00000000012</v>
      </c>
      <c r="U6" s="12"/>
      <c r="V6" s="12"/>
      <c r="W6" s="12"/>
    </row>
    <row r="7" spans="1:23" hidden="1" outlineLevel="1">
      <c r="C7" t="s">
        <v>24</v>
      </c>
      <c r="E7" s="15">
        <f>E4</f>
        <v>100</v>
      </c>
      <c r="F7" s="15">
        <f t="shared" ref="F7:J7" si="4">F4</f>
        <v>100</v>
      </c>
      <c r="G7" s="15">
        <f t="shared" si="4"/>
        <v>100</v>
      </c>
      <c r="H7" s="15">
        <f t="shared" si="4"/>
        <v>100</v>
      </c>
      <c r="I7" s="15">
        <f t="shared" si="4"/>
        <v>100</v>
      </c>
      <c r="J7" s="15">
        <f t="shared" si="4"/>
        <v>100</v>
      </c>
      <c r="K7" s="15"/>
      <c r="N7" t="str">
        <f t="shared" si="0"/>
        <v>Menge (Rohmaterial)</v>
      </c>
      <c r="O7" s="15">
        <f>E7*E151</f>
        <v>97</v>
      </c>
      <c r="P7" s="15">
        <f t="shared" ref="P7:T7" si="5">F7*F151</f>
        <v>97</v>
      </c>
      <c r="Q7" s="15">
        <f t="shared" si="5"/>
        <v>97</v>
      </c>
      <c r="R7" s="15">
        <f t="shared" si="5"/>
        <v>97</v>
      </c>
      <c r="S7" s="15">
        <f t="shared" si="5"/>
        <v>97</v>
      </c>
      <c r="T7" s="15">
        <f t="shared" si="5"/>
        <v>97</v>
      </c>
      <c r="U7" s="12"/>
      <c r="V7" s="12"/>
      <c r="W7" s="12"/>
    </row>
    <row r="8" spans="1:23" hidden="1" outlineLevel="1">
      <c r="C8" t="s">
        <v>25</v>
      </c>
      <c r="E8" s="16">
        <v>60</v>
      </c>
      <c r="F8" s="16">
        <v>60</v>
      </c>
      <c r="G8" s="16">
        <v>60</v>
      </c>
      <c r="H8" s="16">
        <v>60</v>
      </c>
      <c r="I8" s="16">
        <v>60</v>
      </c>
      <c r="J8" s="16">
        <v>60</v>
      </c>
      <c r="K8" s="16"/>
      <c r="N8" t="str">
        <f t="shared" si="0"/>
        <v>Preis (Rohmaterial)</v>
      </c>
      <c r="O8" s="82">
        <f t="shared" ref="O8:T8" si="6">E8*E152</f>
        <v>99.4</v>
      </c>
      <c r="P8" s="82">
        <f t="shared" si="6"/>
        <v>99.4</v>
      </c>
      <c r="Q8" s="82">
        <f t="shared" si="6"/>
        <v>99.4</v>
      </c>
      <c r="R8" s="82">
        <f t="shared" si="6"/>
        <v>99.4</v>
      </c>
      <c r="S8" s="82">
        <f t="shared" si="6"/>
        <v>99.4</v>
      </c>
      <c r="T8" s="82">
        <f t="shared" si="6"/>
        <v>99.4</v>
      </c>
      <c r="U8" s="12"/>
      <c r="V8" s="12"/>
      <c r="W8" s="12"/>
    </row>
    <row r="9" spans="1:23" collapsed="1">
      <c r="C9" t="s">
        <v>1</v>
      </c>
      <c r="E9" s="14">
        <f>E7*E8</f>
        <v>6000</v>
      </c>
      <c r="F9" s="14">
        <f t="shared" ref="F9:J9" si="7">F7*F8</f>
        <v>6000</v>
      </c>
      <c r="G9" s="14">
        <f t="shared" si="7"/>
        <v>6000</v>
      </c>
      <c r="H9" s="14">
        <f t="shared" si="7"/>
        <v>6000</v>
      </c>
      <c r="I9" s="14">
        <f t="shared" si="7"/>
        <v>6000</v>
      </c>
      <c r="J9" s="14">
        <f t="shared" si="7"/>
        <v>6000</v>
      </c>
      <c r="K9" s="14"/>
      <c r="N9" t="str">
        <f t="shared" si="0"/>
        <v>Rohmaterial</v>
      </c>
      <c r="O9" s="14">
        <f>O7*O8</f>
        <v>9641.8000000000011</v>
      </c>
      <c r="P9" s="14">
        <f t="shared" ref="P9" si="8">P7*P8</f>
        <v>9641.8000000000011</v>
      </c>
      <c r="Q9" s="14">
        <f t="shared" ref="Q9" si="9">Q7*Q8</f>
        <v>9641.8000000000011</v>
      </c>
      <c r="R9" s="14">
        <f t="shared" ref="R9" si="10">R7*R8</f>
        <v>9641.8000000000011</v>
      </c>
      <c r="S9" s="14">
        <f t="shared" ref="S9" si="11">S7*S8</f>
        <v>9641.8000000000011</v>
      </c>
      <c r="T9" s="14">
        <f t="shared" ref="T9" si="12">T7*T8</f>
        <v>9641.8000000000011</v>
      </c>
      <c r="U9" s="12"/>
      <c r="V9" s="12"/>
      <c r="W9" s="12"/>
    </row>
    <row r="10" spans="1:23" hidden="1" outlineLevel="1">
      <c r="C10" s="88" t="s">
        <v>89</v>
      </c>
      <c r="E10" s="15">
        <f>E4*25</f>
        <v>2500</v>
      </c>
      <c r="F10" s="15">
        <f t="shared" ref="F10:J10" si="13">F4*25</f>
        <v>2500</v>
      </c>
      <c r="G10" s="15">
        <f t="shared" si="13"/>
        <v>2500</v>
      </c>
      <c r="H10" s="15">
        <f t="shared" si="13"/>
        <v>2500</v>
      </c>
      <c r="I10" s="15">
        <f t="shared" si="13"/>
        <v>2500</v>
      </c>
      <c r="J10" s="15">
        <f t="shared" si="13"/>
        <v>2500</v>
      </c>
      <c r="K10" s="15"/>
      <c r="N10" t="str">
        <f t="shared" si="0"/>
        <v>Menge (Personalaufwand)</v>
      </c>
      <c r="O10" s="15">
        <f>O7*25</f>
        <v>2425</v>
      </c>
      <c r="P10" s="15">
        <f t="shared" ref="P10:T10" si="14">P7*25</f>
        <v>2425</v>
      </c>
      <c r="Q10" s="15">
        <f t="shared" si="14"/>
        <v>2425</v>
      </c>
      <c r="R10" s="15">
        <f t="shared" si="14"/>
        <v>2425</v>
      </c>
      <c r="S10" s="15">
        <f t="shared" si="14"/>
        <v>2425</v>
      </c>
      <c r="T10" s="15">
        <f t="shared" si="14"/>
        <v>2425</v>
      </c>
      <c r="U10" s="12"/>
      <c r="V10" s="12"/>
      <c r="W10" s="12"/>
    </row>
    <row r="11" spans="1:23" hidden="1" outlineLevel="1">
      <c r="C11" s="88" t="s">
        <v>90</v>
      </c>
      <c r="E11" s="16">
        <v>55</v>
      </c>
      <c r="F11" s="16">
        <v>55</v>
      </c>
      <c r="G11" s="16">
        <v>55</v>
      </c>
      <c r="H11" s="16">
        <v>55</v>
      </c>
      <c r="I11" s="16">
        <v>55</v>
      </c>
      <c r="J11" s="16">
        <v>55</v>
      </c>
      <c r="K11" s="16"/>
      <c r="N11" t="str">
        <f t="shared" si="0"/>
        <v>Preis (Personalaufwand)</v>
      </c>
      <c r="O11" s="16">
        <f t="shared" ref="O11:T11" si="15">E11*E154</f>
        <v>55</v>
      </c>
      <c r="P11" s="16">
        <f t="shared" si="15"/>
        <v>55</v>
      </c>
      <c r="Q11" s="16">
        <f t="shared" si="15"/>
        <v>55</v>
      </c>
      <c r="R11" s="16">
        <f t="shared" si="15"/>
        <v>55</v>
      </c>
      <c r="S11" s="16">
        <f t="shared" si="15"/>
        <v>55</v>
      </c>
      <c r="T11" s="16">
        <f t="shared" si="15"/>
        <v>55</v>
      </c>
      <c r="U11" s="12"/>
      <c r="V11" s="12"/>
      <c r="W11" s="12"/>
    </row>
    <row r="12" spans="1:23" collapsed="1">
      <c r="C12" s="88" t="s">
        <v>91</v>
      </c>
      <c r="E12" s="14">
        <f t="shared" ref="E12:J12" si="16">E10*E11</f>
        <v>137500</v>
      </c>
      <c r="F12" s="14">
        <f t="shared" si="16"/>
        <v>137500</v>
      </c>
      <c r="G12" s="14">
        <f t="shared" si="16"/>
        <v>137500</v>
      </c>
      <c r="H12" s="14">
        <f t="shared" si="16"/>
        <v>137500</v>
      </c>
      <c r="I12" s="14">
        <f t="shared" si="16"/>
        <v>137500</v>
      </c>
      <c r="J12" s="14">
        <f t="shared" si="16"/>
        <v>137500</v>
      </c>
      <c r="K12" s="14"/>
      <c r="N12" t="str">
        <f t="shared" si="0"/>
        <v>Personalaufwand</v>
      </c>
      <c r="O12" s="14">
        <f t="shared" ref="O12" si="17">O10*O11</f>
        <v>133375</v>
      </c>
      <c r="P12" s="14">
        <f t="shared" ref="P12" si="18">P10*P11</f>
        <v>133375</v>
      </c>
      <c r="Q12" s="14">
        <f t="shared" ref="Q12" si="19">Q10*Q11</f>
        <v>133375</v>
      </c>
      <c r="R12" s="14">
        <f t="shared" ref="R12" si="20">R10*R11</f>
        <v>133375</v>
      </c>
      <c r="S12" s="14">
        <f t="shared" ref="S12" si="21">S10*S11</f>
        <v>133375</v>
      </c>
      <c r="T12" s="14">
        <f t="shared" ref="T12" si="22">T10*T11</f>
        <v>133375</v>
      </c>
      <c r="U12" s="12"/>
      <c r="V12" s="12"/>
      <c r="W12" s="12"/>
    </row>
    <row r="13" spans="1:23" hidden="1" outlineLevel="1">
      <c r="C13" s="88" t="s">
        <v>84</v>
      </c>
      <c r="E13" s="16">
        <v>50</v>
      </c>
      <c r="F13" s="16">
        <v>50</v>
      </c>
      <c r="G13" s="16">
        <v>50</v>
      </c>
      <c r="H13" s="16">
        <v>50</v>
      </c>
      <c r="I13" s="16">
        <v>50</v>
      </c>
      <c r="J13" s="16">
        <v>50</v>
      </c>
      <c r="K13" s="16"/>
      <c r="N13" t="str">
        <f t="shared" si="0"/>
        <v>Menge (Energieaufwand)</v>
      </c>
      <c r="O13" s="16">
        <f t="shared" ref="O13:T14" si="23">E13*E155</f>
        <v>48.25</v>
      </c>
      <c r="P13" s="16">
        <f t="shared" si="23"/>
        <v>46.5</v>
      </c>
      <c r="Q13" s="16">
        <f t="shared" si="23"/>
        <v>44.75</v>
      </c>
      <c r="R13" s="16">
        <f t="shared" si="23"/>
        <v>43</v>
      </c>
      <c r="S13" s="16">
        <f t="shared" si="23"/>
        <v>41.25</v>
      </c>
      <c r="T13" s="16">
        <f t="shared" si="23"/>
        <v>39.5</v>
      </c>
      <c r="U13" s="12"/>
      <c r="V13" s="12"/>
      <c r="W13" s="12"/>
    </row>
    <row r="14" spans="1:23" hidden="1" outlineLevel="1">
      <c r="C14" s="88" t="s">
        <v>85</v>
      </c>
      <c r="E14" s="16">
        <v>500</v>
      </c>
      <c r="F14" s="16">
        <v>500</v>
      </c>
      <c r="G14" s="16">
        <v>500</v>
      </c>
      <c r="H14" s="16">
        <v>500</v>
      </c>
      <c r="I14" s="16">
        <v>500</v>
      </c>
      <c r="J14" s="16">
        <v>500</v>
      </c>
      <c r="K14" s="16"/>
      <c r="N14" t="str">
        <f t="shared" si="0"/>
        <v>Preis (Energieaufwand)</v>
      </c>
      <c r="O14" s="16">
        <f t="shared" si="23"/>
        <v>500</v>
      </c>
      <c r="P14" s="16">
        <f t="shared" si="23"/>
        <v>500</v>
      </c>
      <c r="Q14" s="16">
        <f t="shared" si="23"/>
        <v>500</v>
      </c>
      <c r="R14" s="16">
        <f t="shared" si="23"/>
        <v>500</v>
      </c>
      <c r="S14" s="16">
        <f t="shared" si="23"/>
        <v>500</v>
      </c>
      <c r="T14" s="16">
        <f t="shared" si="23"/>
        <v>500</v>
      </c>
      <c r="U14" s="12"/>
      <c r="V14" s="12"/>
      <c r="W14" s="12"/>
    </row>
    <row r="15" spans="1:23" collapsed="1">
      <c r="C15" s="88" t="s">
        <v>86</v>
      </c>
      <c r="E15" s="14">
        <f t="shared" ref="E15:J15" si="24">E13*E14</f>
        <v>25000</v>
      </c>
      <c r="F15" s="14">
        <f t="shared" si="24"/>
        <v>25000</v>
      </c>
      <c r="G15" s="14">
        <f t="shared" si="24"/>
        <v>25000</v>
      </c>
      <c r="H15" s="14">
        <f t="shared" si="24"/>
        <v>25000</v>
      </c>
      <c r="I15" s="14">
        <f t="shared" si="24"/>
        <v>25000</v>
      </c>
      <c r="J15" s="14">
        <f t="shared" si="24"/>
        <v>25000</v>
      </c>
      <c r="K15" s="14"/>
      <c r="N15" t="str">
        <f t="shared" si="0"/>
        <v>Energieaufwand</v>
      </c>
      <c r="O15" s="14">
        <f t="shared" ref="O15" si="25">O13*O14</f>
        <v>24125</v>
      </c>
      <c r="P15" s="14">
        <f t="shared" ref="P15" si="26">P13*P14</f>
        <v>23250</v>
      </c>
      <c r="Q15" s="14">
        <f t="shared" ref="Q15" si="27">Q13*Q14</f>
        <v>22375</v>
      </c>
      <c r="R15" s="14">
        <f t="shared" ref="R15" si="28">R13*R14</f>
        <v>21500</v>
      </c>
      <c r="S15" s="14">
        <f t="shared" ref="S15" si="29">S13*S14</f>
        <v>20625</v>
      </c>
      <c r="T15" s="14">
        <f t="shared" ref="T15" si="30">T13*T14</f>
        <v>19750</v>
      </c>
      <c r="U15" s="12"/>
      <c r="V15" s="12"/>
      <c r="W15" s="12"/>
    </row>
    <row r="16" spans="1:23" hidden="1" outlineLevel="1">
      <c r="C16" s="88" t="s">
        <v>87</v>
      </c>
      <c r="E16" s="16">
        <v>25000</v>
      </c>
      <c r="F16" s="16">
        <v>25000</v>
      </c>
      <c r="G16" s="16">
        <v>25000</v>
      </c>
      <c r="H16" s="16">
        <v>25000</v>
      </c>
      <c r="I16" s="16">
        <v>25000</v>
      </c>
      <c r="J16" s="16">
        <v>25000</v>
      </c>
      <c r="K16" s="16"/>
      <c r="N16" t="str">
        <f t="shared" si="0"/>
        <v>Menge (Mieteaufwand)</v>
      </c>
      <c r="O16" s="16">
        <f t="shared" ref="O16:T17" si="31">E16*E157</f>
        <v>25000</v>
      </c>
      <c r="P16" s="16">
        <f t="shared" si="31"/>
        <v>25000</v>
      </c>
      <c r="Q16" s="16">
        <f t="shared" si="31"/>
        <v>25000</v>
      </c>
      <c r="R16" s="16">
        <f t="shared" si="31"/>
        <v>25000</v>
      </c>
      <c r="S16" s="16">
        <f t="shared" si="31"/>
        <v>25000</v>
      </c>
      <c r="T16" s="16">
        <f t="shared" si="31"/>
        <v>25000</v>
      </c>
      <c r="U16" s="12"/>
      <c r="V16" s="12"/>
      <c r="W16" s="12"/>
    </row>
    <row r="17" spans="1:23" hidden="1" outlineLevel="1">
      <c r="C17" s="88" t="s">
        <v>92</v>
      </c>
      <c r="E17" s="16">
        <v>10</v>
      </c>
      <c r="F17" s="16">
        <v>10</v>
      </c>
      <c r="G17" s="16">
        <v>10</v>
      </c>
      <c r="H17" s="16">
        <v>10</v>
      </c>
      <c r="I17" s="16">
        <v>10</v>
      </c>
      <c r="J17" s="16">
        <v>10</v>
      </c>
      <c r="K17" s="16"/>
      <c r="N17" t="str">
        <f t="shared" si="0"/>
        <v>Preis (Mieteaufwand)</v>
      </c>
      <c r="O17" s="16">
        <f t="shared" si="31"/>
        <v>10</v>
      </c>
      <c r="P17" s="16">
        <f t="shared" si="31"/>
        <v>10</v>
      </c>
      <c r="Q17" s="16">
        <f t="shared" si="31"/>
        <v>10</v>
      </c>
      <c r="R17" s="16">
        <f t="shared" si="31"/>
        <v>10</v>
      </c>
      <c r="S17" s="16">
        <f t="shared" si="31"/>
        <v>10</v>
      </c>
      <c r="T17" s="16">
        <f t="shared" si="31"/>
        <v>10</v>
      </c>
      <c r="U17" s="12"/>
      <c r="V17" s="12"/>
      <c r="W17" s="12"/>
    </row>
    <row r="18" spans="1:23" collapsed="1">
      <c r="C18" s="88" t="s">
        <v>93</v>
      </c>
      <c r="E18" s="14">
        <f t="shared" ref="E18:J18" si="32">E16*E17</f>
        <v>250000</v>
      </c>
      <c r="F18" s="14">
        <f t="shared" si="32"/>
        <v>250000</v>
      </c>
      <c r="G18" s="14">
        <f t="shared" si="32"/>
        <v>250000</v>
      </c>
      <c r="H18" s="14">
        <f t="shared" si="32"/>
        <v>250000</v>
      </c>
      <c r="I18" s="14">
        <f t="shared" si="32"/>
        <v>250000</v>
      </c>
      <c r="J18" s="14">
        <f t="shared" si="32"/>
        <v>250000</v>
      </c>
      <c r="K18" s="14"/>
      <c r="N18" t="str">
        <f t="shared" si="0"/>
        <v>Mieteaufwand</v>
      </c>
      <c r="O18" s="14">
        <f t="shared" ref="O18:T18" si="33">O16*O17</f>
        <v>250000</v>
      </c>
      <c r="P18" s="14">
        <f t="shared" si="33"/>
        <v>250000</v>
      </c>
      <c r="Q18" s="14">
        <f t="shared" si="33"/>
        <v>250000</v>
      </c>
      <c r="R18" s="14">
        <f t="shared" si="33"/>
        <v>250000</v>
      </c>
      <c r="S18" s="14">
        <f t="shared" si="33"/>
        <v>250000</v>
      </c>
      <c r="T18" s="14">
        <f t="shared" si="33"/>
        <v>250000</v>
      </c>
      <c r="U18" s="12"/>
      <c r="V18" s="12"/>
      <c r="W18" s="12"/>
    </row>
    <row r="19" spans="1:23">
      <c r="C19" s="88" t="s">
        <v>2</v>
      </c>
      <c r="E19" s="16">
        <v>20000</v>
      </c>
      <c r="F19" s="16">
        <v>20000</v>
      </c>
      <c r="G19" s="16">
        <v>20000</v>
      </c>
      <c r="H19" s="16">
        <v>20000</v>
      </c>
      <c r="I19" s="16">
        <v>20000</v>
      </c>
      <c r="J19" s="16">
        <v>20000</v>
      </c>
      <c r="K19" s="14"/>
      <c r="N19" t="str">
        <f t="shared" si="0"/>
        <v>Abschreibung</v>
      </c>
      <c r="O19" s="16">
        <f t="shared" ref="O19:T20" si="34">E19*E159</f>
        <v>20000</v>
      </c>
      <c r="P19" s="16">
        <f t="shared" si="34"/>
        <v>20000</v>
      </c>
      <c r="Q19" s="16">
        <f t="shared" si="34"/>
        <v>20000</v>
      </c>
      <c r="R19" s="16">
        <f t="shared" si="34"/>
        <v>20000</v>
      </c>
      <c r="S19" s="16">
        <f t="shared" si="34"/>
        <v>20000</v>
      </c>
      <c r="T19" s="16">
        <f t="shared" si="34"/>
        <v>20000</v>
      </c>
      <c r="U19" s="12"/>
      <c r="V19" s="12"/>
      <c r="W19" s="12"/>
    </row>
    <row r="20" spans="1:23">
      <c r="C20" s="88" t="s">
        <v>94</v>
      </c>
      <c r="E20" s="16">
        <v>5000</v>
      </c>
      <c r="F20" s="16">
        <v>5000</v>
      </c>
      <c r="G20" s="16">
        <v>5000</v>
      </c>
      <c r="H20" s="16">
        <v>5000</v>
      </c>
      <c r="I20" s="16">
        <v>5000</v>
      </c>
      <c r="J20" s="16">
        <v>5000</v>
      </c>
      <c r="K20" s="14"/>
      <c r="N20" t="str">
        <f t="shared" si="0"/>
        <v>Sonstiger Aufwand</v>
      </c>
      <c r="O20" s="16">
        <f t="shared" si="34"/>
        <v>5000</v>
      </c>
      <c r="P20" s="16">
        <f t="shared" si="34"/>
        <v>5000</v>
      </c>
      <c r="Q20" s="16">
        <f t="shared" si="34"/>
        <v>5000</v>
      </c>
      <c r="R20" s="16">
        <f t="shared" si="34"/>
        <v>5000</v>
      </c>
      <c r="S20" s="16">
        <f t="shared" si="34"/>
        <v>5000</v>
      </c>
      <c r="T20" s="16">
        <f t="shared" si="34"/>
        <v>5000</v>
      </c>
      <c r="U20" s="12"/>
      <c r="V20" s="12"/>
      <c r="W20" s="12"/>
    </row>
    <row r="21" spans="1:23" collapsed="1">
      <c r="C21" s="2" t="s">
        <v>3</v>
      </c>
      <c r="D21" s="2"/>
      <c r="E21" s="17">
        <f>E6-E9-E12-E15-E18-E19-E20</f>
        <v>156500</v>
      </c>
      <c r="F21" s="17">
        <f t="shared" ref="F21:J21" si="35">F6-F9-F12-F15-F18-F19-F20</f>
        <v>156500</v>
      </c>
      <c r="G21" s="17">
        <f t="shared" si="35"/>
        <v>156500</v>
      </c>
      <c r="H21" s="17">
        <f t="shared" si="35"/>
        <v>156500</v>
      </c>
      <c r="I21" s="17">
        <f t="shared" si="35"/>
        <v>156500</v>
      </c>
      <c r="J21" s="17">
        <f t="shared" si="35"/>
        <v>156500</v>
      </c>
      <c r="K21" s="14"/>
      <c r="N21" s="2" t="str">
        <f t="shared" si="0"/>
        <v>EBIT</v>
      </c>
      <c r="O21" s="17">
        <f>O6-O9-O12-O15-O18-O19-O20</f>
        <v>206788.20000000007</v>
      </c>
      <c r="P21" s="17">
        <f t="shared" ref="P21" si="36">P6-P9-P12-P15-P18-P19-P20</f>
        <v>207663.20000000007</v>
      </c>
      <c r="Q21" s="17">
        <f t="shared" ref="Q21" si="37">Q6-Q9-Q12-Q15-Q18-Q19-Q20</f>
        <v>208538.20000000007</v>
      </c>
      <c r="R21" s="17">
        <f t="shared" ref="R21" si="38">R6-R9-R12-R15-R18-R19-R20</f>
        <v>209413.20000000007</v>
      </c>
      <c r="S21" s="17">
        <f t="shared" ref="S21" si="39">S6-S9-S12-S15-S18-S19-S20</f>
        <v>210288.20000000007</v>
      </c>
      <c r="T21" s="17">
        <f t="shared" ref="T21" si="40">T6-T9-T12-T15-T18-T19-T20</f>
        <v>211163.20000000007</v>
      </c>
      <c r="U21" s="12"/>
      <c r="V21" s="12"/>
      <c r="W21" s="12"/>
    </row>
    <row r="22" spans="1:23" hidden="1" outlineLevel="1">
      <c r="C22" t="s">
        <v>26</v>
      </c>
      <c r="E22" s="16">
        <v>500000</v>
      </c>
      <c r="F22" s="16">
        <v>500000</v>
      </c>
      <c r="G22" s="16">
        <v>500000</v>
      </c>
      <c r="H22" s="16">
        <v>500000</v>
      </c>
      <c r="I22" s="16">
        <v>500000</v>
      </c>
      <c r="J22" s="16">
        <v>500000</v>
      </c>
      <c r="K22" s="16"/>
      <c r="N22" t="str">
        <f t="shared" si="0"/>
        <v>Menge (Zinsen)</v>
      </c>
      <c r="O22" s="16">
        <f t="shared" ref="O22:T23" si="41">E22*E161</f>
        <v>500000</v>
      </c>
      <c r="P22" s="16">
        <f t="shared" si="41"/>
        <v>500000</v>
      </c>
      <c r="Q22" s="16">
        <f t="shared" si="41"/>
        <v>500000</v>
      </c>
      <c r="R22" s="16">
        <f t="shared" si="41"/>
        <v>500000</v>
      </c>
      <c r="S22" s="16">
        <f t="shared" si="41"/>
        <v>500000</v>
      </c>
      <c r="T22" s="16">
        <f t="shared" si="41"/>
        <v>500000</v>
      </c>
      <c r="U22" s="12"/>
      <c r="V22" s="12"/>
      <c r="W22" s="12"/>
    </row>
    <row r="23" spans="1:23" hidden="1" outlineLevel="1">
      <c r="C23" t="s">
        <v>27</v>
      </c>
      <c r="E23" s="18">
        <v>0.03</v>
      </c>
      <c r="F23" s="18">
        <v>0.03</v>
      </c>
      <c r="G23" s="18">
        <v>0.03</v>
      </c>
      <c r="H23" s="18">
        <v>0.03</v>
      </c>
      <c r="I23" s="18">
        <v>0.03</v>
      </c>
      <c r="J23" s="18">
        <v>0.03</v>
      </c>
      <c r="K23" s="18"/>
      <c r="N23" t="str">
        <f t="shared" si="0"/>
        <v>Preis (Zinsen)</v>
      </c>
      <c r="O23" s="29">
        <f t="shared" si="41"/>
        <v>2.9699999999999997E-2</v>
      </c>
      <c r="P23" s="29">
        <f t="shared" si="41"/>
        <v>2.9699999999999997E-2</v>
      </c>
      <c r="Q23" s="29">
        <f t="shared" si="41"/>
        <v>2.9699999999999997E-2</v>
      </c>
      <c r="R23" s="29">
        <f t="shared" si="41"/>
        <v>2.9699999999999997E-2</v>
      </c>
      <c r="S23" s="29">
        <f t="shared" si="41"/>
        <v>2.9699999999999997E-2</v>
      </c>
      <c r="T23" s="29">
        <f t="shared" si="41"/>
        <v>2.9699999999999997E-2</v>
      </c>
      <c r="U23" s="12"/>
      <c r="V23" s="12"/>
      <c r="W23" s="12"/>
    </row>
    <row r="24" spans="1:23" collapsed="1">
      <c r="C24" t="s">
        <v>28</v>
      </c>
      <c r="E24" s="14">
        <f>E22*E23</f>
        <v>15000</v>
      </c>
      <c r="F24" s="14">
        <f t="shared" ref="F24:J24" si="42">F22*F23</f>
        <v>15000</v>
      </c>
      <c r="G24" s="14">
        <f t="shared" si="42"/>
        <v>15000</v>
      </c>
      <c r="H24" s="14">
        <f t="shared" si="42"/>
        <v>15000</v>
      </c>
      <c r="I24" s="14">
        <f t="shared" si="42"/>
        <v>15000</v>
      </c>
      <c r="J24" s="14">
        <f t="shared" si="42"/>
        <v>15000</v>
      </c>
      <c r="K24" s="14"/>
      <c r="N24" t="str">
        <f t="shared" si="0"/>
        <v>Zinsen</v>
      </c>
      <c r="O24" s="14">
        <f>O22*O23</f>
        <v>14849.999999999998</v>
      </c>
      <c r="P24" s="14">
        <f t="shared" ref="P24" si="43">P22*P23</f>
        <v>14849.999999999998</v>
      </c>
      <c r="Q24" s="14">
        <f t="shared" ref="Q24" si="44">Q22*Q23</f>
        <v>14849.999999999998</v>
      </c>
      <c r="R24" s="14">
        <f t="shared" ref="R24" si="45">R22*R23</f>
        <v>14849.999999999998</v>
      </c>
      <c r="S24" s="14">
        <f t="shared" ref="S24" si="46">S22*S23</f>
        <v>14849.999999999998</v>
      </c>
      <c r="T24" s="14">
        <f t="shared" ref="T24" si="47">T22*T23</f>
        <v>14849.999999999998</v>
      </c>
      <c r="U24" s="12"/>
      <c r="V24" s="12"/>
      <c r="W24" s="12"/>
    </row>
    <row r="25" spans="1:23" collapsed="1">
      <c r="C25" s="2" t="s">
        <v>4</v>
      </c>
      <c r="D25" s="2"/>
      <c r="E25" s="17">
        <f>E21-E24</f>
        <v>141500</v>
      </c>
      <c r="F25" s="17">
        <f t="shared" ref="F25:J25" si="48">F21-F24</f>
        <v>141500</v>
      </c>
      <c r="G25" s="17">
        <f t="shared" si="48"/>
        <v>141500</v>
      </c>
      <c r="H25" s="17">
        <f t="shared" si="48"/>
        <v>141500</v>
      </c>
      <c r="I25" s="17">
        <f t="shared" si="48"/>
        <v>141500</v>
      </c>
      <c r="J25" s="17">
        <f t="shared" si="48"/>
        <v>141500</v>
      </c>
      <c r="K25" s="17"/>
      <c r="N25" s="2" t="str">
        <f t="shared" si="0"/>
        <v>EBT</v>
      </c>
      <c r="O25" s="17">
        <f>O21-O24</f>
        <v>191938.20000000007</v>
      </c>
      <c r="P25" s="17">
        <f t="shared" ref="P25" si="49">P21-P24</f>
        <v>192813.20000000007</v>
      </c>
      <c r="Q25" s="17">
        <f t="shared" ref="Q25" si="50">Q21-Q24</f>
        <v>193688.20000000007</v>
      </c>
      <c r="R25" s="17">
        <f t="shared" ref="R25" si="51">R21-R24</f>
        <v>194563.20000000007</v>
      </c>
      <c r="S25" s="17">
        <f t="shared" ref="S25" si="52">S21-S24</f>
        <v>195438.20000000007</v>
      </c>
      <c r="T25" s="17">
        <f t="shared" ref="T25" si="53">T21-T24</f>
        <v>196313.20000000007</v>
      </c>
      <c r="U25" s="12"/>
      <c r="V25" s="12"/>
      <c r="W25" s="12"/>
    </row>
    <row r="26" spans="1:23" hidden="1" outlineLevel="1">
      <c r="C26" t="s">
        <v>5</v>
      </c>
      <c r="E26" s="18">
        <v>0.3</v>
      </c>
      <c r="F26" s="18">
        <v>0.3</v>
      </c>
      <c r="G26" s="18">
        <v>0.3</v>
      </c>
      <c r="H26" s="18">
        <v>0.3</v>
      </c>
      <c r="I26" s="18">
        <v>0.3</v>
      </c>
      <c r="J26" s="18">
        <v>0.3</v>
      </c>
      <c r="K26" s="18"/>
      <c r="N26" t="str">
        <f t="shared" si="0"/>
        <v>Steuersatz</v>
      </c>
      <c r="O26" s="18">
        <f t="shared" ref="O26:T26" si="54">E26*E163</f>
        <v>0.3</v>
      </c>
      <c r="P26" s="18">
        <f t="shared" si="54"/>
        <v>0.3</v>
      </c>
      <c r="Q26" s="18">
        <f t="shared" si="54"/>
        <v>0.3</v>
      </c>
      <c r="R26" s="18">
        <f t="shared" si="54"/>
        <v>0.3</v>
      </c>
      <c r="S26" s="18">
        <f t="shared" si="54"/>
        <v>0.3</v>
      </c>
      <c r="T26" s="18">
        <f t="shared" si="54"/>
        <v>0.3</v>
      </c>
      <c r="U26" s="12"/>
      <c r="V26" s="12"/>
      <c r="W26" s="12"/>
    </row>
    <row r="27" spans="1:23" collapsed="1">
      <c r="C27" t="s">
        <v>6</v>
      </c>
      <c r="E27" s="14">
        <f>E25*E26</f>
        <v>42450</v>
      </c>
      <c r="F27" s="14">
        <f t="shared" ref="F27:J27" si="55">F25*F26</f>
        <v>42450</v>
      </c>
      <c r="G27" s="14">
        <f t="shared" si="55"/>
        <v>42450</v>
      </c>
      <c r="H27" s="14">
        <f t="shared" si="55"/>
        <v>42450</v>
      </c>
      <c r="I27" s="14">
        <f t="shared" si="55"/>
        <v>42450</v>
      </c>
      <c r="J27" s="14">
        <f t="shared" si="55"/>
        <v>42450</v>
      </c>
      <c r="K27" s="14"/>
      <c r="N27" t="str">
        <f t="shared" si="0"/>
        <v>Steuern</v>
      </c>
      <c r="O27" s="14">
        <f>O25*O26</f>
        <v>57581.460000000021</v>
      </c>
      <c r="P27" s="14">
        <f t="shared" ref="P27" si="56">P25*P26</f>
        <v>57843.960000000021</v>
      </c>
      <c r="Q27" s="14">
        <f t="shared" ref="Q27" si="57">Q25*Q26</f>
        <v>58106.460000000021</v>
      </c>
      <c r="R27" s="14">
        <f t="shared" ref="R27" si="58">R25*R26</f>
        <v>58368.960000000021</v>
      </c>
      <c r="S27" s="14">
        <f t="shared" ref="S27" si="59">S25*S26</f>
        <v>58631.460000000021</v>
      </c>
      <c r="T27" s="14">
        <f t="shared" ref="T27" si="60">T25*T26</f>
        <v>58893.960000000021</v>
      </c>
      <c r="U27" s="12"/>
      <c r="V27" s="12"/>
      <c r="W27" s="12"/>
    </row>
    <row r="28" spans="1:23">
      <c r="C28" s="89" t="s">
        <v>88</v>
      </c>
      <c r="D28" s="2"/>
      <c r="E28" s="17">
        <f>E25-E27</f>
        <v>99050</v>
      </c>
      <c r="F28" s="17">
        <f t="shared" ref="F28:J28" si="61">F25-F27</f>
        <v>99050</v>
      </c>
      <c r="G28" s="17">
        <f t="shared" si="61"/>
        <v>99050</v>
      </c>
      <c r="H28" s="17">
        <f t="shared" si="61"/>
        <v>99050</v>
      </c>
      <c r="I28" s="17">
        <f t="shared" si="61"/>
        <v>99050</v>
      </c>
      <c r="J28" s="17">
        <f t="shared" si="61"/>
        <v>99050</v>
      </c>
      <c r="K28" s="17"/>
      <c r="N28" s="2" t="str">
        <f t="shared" si="0"/>
        <v>Jahresergebnis</v>
      </c>
      <c r="O28" s="17">
        <f>O25-O27</f>
        <v>134356.74000000005</v>
      </c>
      <c r="P28" s="17">
        <f t="shared" ref="P28" si="62">P25-P27</f>
        <v>134969.24000000005</v>
      </c>
      <c r="Q28" s="17">
        <f t="shared" ref="Q28" si="63">Q25-Q27</f>
        <v>135581.74000000005</v>
      </c>
      <c r="R28" s="17">
        <f t="shared" ref="R28" si="64">R25-R27</f>
        <v>136194.24000000005</v>
      </c>
      <c r="S28" s="17">
        <f t="shared" ref="S28" si="65">S25-S27</f>
        <v>136806.74000000005</v>
      </c>
      <c r="T28" s="17">
        <f t="shared" ref="T28" si="66">T25-T27</f>
        <v>137419.24000000005</v>
      </c>
      <c r="U28" s="12"/>
      <c r="V28" s="12"/>
      <c r="W28" s="12"/>
    </row>
    <row r="29" spans="1:23">
      <c r="A29" s="1" t="s">
        <v>47</v>
      </c>
      <c r="E29" s="14"/>
      <c r="F29" s="14"/>
      <c r="G29" s="14"/>
      <c r="H29" s="14"/>
      <c r="I29" s="14"/>
      <c r="J29" s="14"/>
      <c r="K29" s="14"/>
      <c r="O29" s="14"/>
      <c r="P29" s="14"/>
      <c r="Q29" s="14"/>
      <c r="R29" s="14"/>
      <c r="S29" s="14"/>
      <c r="T29" s="14"/>
      <c r="U29" s="12"/>
      <c r="V29" s="12"/>
      <c r="W29" s="12"/>
    </row>
    <row r="30" spans="1:23">
      <c r="C30" t="s">
        <v>7</v>
      </c>
      <c r="E30" s="16">
        <v>30000</v>
      </c>
      <c r="F30" s="16">
        <v>30000</v>
      </c>
      <c r="G30" s="16">
        <v>30000</v>
      </c>
      <c r="H30" s="16">
        <v>30000</v>
      </c>
      <c r="I30" s="16">
        <v>30000</v>
      </c>
      <c r="J30" s="16">
        <v>30000</v>
      </c>
      <c r="K30" s="16"/>
      <c r="N30" t="str">
        <f t="shared" si="0"/>
        <v>Investitionen in Sachanlagen</v>
      </c>
      <c r="O30" s="30">
        <f>E165</f>
        <v>35000</v>
      </c>
      <c r="P30" s="30">
        <f t="shared" ref="P30:T30" si="67">F165</f>
        <v>35000</v>
      </c>
      <c r="Q30" s="30">
        <f t="shared" si="67"/>
        <v>35000</v>
      </c>
      <c r="R30" s="30">
        <f t="shared" si="67"/>
        <v>35000</v>
      </c>
      <c r="S30" s="30">
        <f t="shared" si="67"/>
        <v>35000</v>
      </c>
      <c r="T30" s="30">
        <f t="shared" si="67"/>
        <v>35000</v>
      </c>
      <c r="U30" s="12"/>
      <c r="V30" s="12"/>
      <c r="W30" s="12"/>
    </row>
    <row r="31" spans="1:23" collapsed="1">
      <c r="A31" s="1" t="s">
        <v>48</v>
      </c>
      <c r="C31" t="s">
        <v>83</v>
      </c>
      <c r="E31" s="30">
        <f>SUM(E34:E37)</f>
        <v>61500</v>
      </c>
      <c r="F31" s="30">
        <f t="shared" ref="F31:J31" si="68">SUM(F34:F37)</f>
        <v>61500</v>
      </c>
      <c r="G31" s="30">
        <f t="shared" si="68"/>
        <v>61500</v>
      </c>
      <c r="H31" s="30">
        <f t="shared" si="68"/>
        <v>61500</v>
      </c>
      <c r="I31" s="30">
        <f t="shared" si="68"/>
        <v>61500</v>
      </c>
      <c r="J31" s="30">
        <f t="shared" si="68"/>
        <v>61500</v>
      </c>
      <c r="K31" s="30"/>
      <c r="N31" t="str">
        <f t="shared" si="0"/>
        <v>Investitionen in Working Capital</v>
      </c>
      <c r="O31" s="30">
        <f>SUM(O34:O37)</f>
        <v>100900</v>
      </c>
      <c r="P31" s="30">
        <f t="shared" ref="P31:T31" si="69">SUM(P34:P37)</f>
        <v>100900</v>
      </c>
      <c r="Q31" s="30">
        <f t="shared" si="69"/>
        <v>100900</v>
      </c>
      <c r="R31" s="30">
        <f t="shared" si="69"/>
        <v>100900</v>
      </c>
      <c r="S31" s="30">
        <f t="shared" si="69"/>
        <v>100900</v>
      </c>
      <c r="T31" s="30">
        <f t="shared" si="69"/>
        <v>100900</v>
      </c>
      <c r="U31" s="12"/>
      <c r="V31" s="12"/>
      <c r="W31" s="12"/>
    </row>
    <row r="32" spans="1:23" hidden="1" outlineLevel="2">
      <c r="C32" t="s">
        <v>39</v>
      </c>
      <c r="E32" s="16">
        <v>1000</v>
      </c>
      <c r="F32" s="16">
        <v>1000</v>
      </c>
      <c r="G32" s="16">
        <v>1000</v>
      </c>
      <c r="H32" s="16">
        <v>1000</v>
      </c>
      <c r="I32" s="16">
        <v>1000</v>
      </c>
      <c r="J32" s="16">
        <v>1000</v>
      </c>
      <c r="K32" s="16"/>
      <c r="N32" t="str">
        <f t="shared" si="0"/>
        <v>Menge EB (Lager)</v>
      </c>
      <c r="O32" s="30">
        <f t="shared" ref="O32:T33" si="70">E32+E167</f>
        <v>1000</v>
      </c>
      <c r="P32" s="30">
        <f t="shared" si="70"/>
        <v>1000</v>
      </c>
      <c r="Q32" s="30">
        <f t="shared" si="70"/>
        <v>1000</v>
      </c>
      <c r="R32" s="30">
        <f t="shared" si="70"/>
        <v>1000</v>
      </c>
      <c r="S32" s="30">
        <f t="shared" si="70"/>
        <v>1000</v>
      </c>
      <c r="T32" s="30">
        <f t="shared" si="70"/>
        <v>1000</v>
      </c>
      <c r="U32" s="12"/>
      <c r="V32" s="12"/>
      <c r="W32" s="12"/>
    </row>
    <row r="33" spans="1:23" hidden="1" outlineLevel="2">
      <c r="C33" t="s">
        <v>40</v>
      </c>
      <c r="E33" s="15">
        <f t="shared" ref="E33:J33" si="71">E8</f>
        <v>60</v>
      </c>
      <c r="F33" s="15">
        <f t="shared" si="71"/>
        <v>60</v>
      </c>
      <c r="G33" s="15">
        <f t="shared" si="71"/>
        <v>60</v>
      </c>
      <c r="H33" s="15">
        <f t="shared" si="71"/>
        <v>60</v>
      </c>
      <c r="I33" s="15">
        <f t="shared" si="71"/>
        <v>60</v>
      </c>
      <c r="J33" s="15">
        <f t="shared" si="71"/>
        <v>60</v>
      </c>
      <c r="K33" s="36"/>
      <c r="N33" t="str">
        <f t="shared" si="0"/>
        <v>Preis EB (Lager)</v>
      </c>
      <c r="O33" s="85">
        <f t="shared" si="70"/>
        <v>99.4</v>
      </c>
      <c r="P33" s="85">
        <f t="shared" si="70"/>
        <v>99.4</v>
      </c>
      <c r="Q33" s="85">
        <f t="shared" si="70"/>
        <v>99.4</v>
      </c>
      <c r="R33" s="85">
        <f t="shared" si="70"/>
        <v>99.4</v>
      </c>
      <c r="S33" s="85">
        <f t="shared" si="70"/>
        <v>99.4</v>
      </c>
      <c r="T33" s="85">
        <f t="shared" si="70"/>
        <v>99.4</v>
      </c>
      <c r="U33" s="12"/>
      <c r="V33" s="12"/>
      <c r="W33" s="12"/>
    </row>
    <row r="34" spans="1:23" hidden="1" outlineLevel="2">
      <c r="B34" s="100" t="s">
        <v>95</v>
      </c>
      <c r="C34" s="35" t="s">
        <v>33</v>
      </c>
      <c r="D34" s="35"/>
      <c r="E34" s="30">
        <f>E32*E33</f>
        <v>60000</v>
      </c>
      <c r="F34" s="30">
        <f t="shared" ref="F34:J34" si="72">F32*F33</f>
        <v>60000</v>
      </c>
      <c r="G34" s="30">
        <f t="shared" si="72"/>
        <v>60000</v>
      </c>
      <c r="H34" s="30">
        <f t="shared" si="72"/>
        <v>60000</v>
      </c>
      <c r="I34" s="30">
        <f t="shared" si="72"/>
        <v>60000</v>
      </c>
      <c r="J34" s="30">
        <f t="shared" si="72"/>
        <v>60000</v>
      </c>
      <c r="K34" s="30"/>
      <c r="N34" t="str">
        <f t="shared" si="0"/>
        <v>Lager</v>
      </c>
      <c r="O34" s="30">
        <f>O32*O33</f>
        <v>99400</v>
      </c>
      <c r="P34" s="30">
        <f t="shared" ref="P34:T34" si="73">P32*P33</f>
        <v>99400</v>
      </c>
      <c r="Q34" s="30">
        <f t="shared" si="73"/>
        <v>99400</v>
      </c>
      <c r="R34" s="30">
        <f t="shared" si="73"/>
        <v>99400</v>
      </c>
      <c r="S34" s="30">
        <f t="shared" si="73"/>
        <v>99400</v>
      </c>
      <c r="T34" s="30">
        <f t="shared" si="73"/>
        <v>99400</v>
      </c>
      <c r="U34" s="12"/>
      <c r="V34" s="12"/>
      <c r="W34" s="12"/>
    </row>
    <row r="35" spans="1:23" hidden="1" outlineLevel="2">
      <c r="B35" s="100"/>
      <c r="C35" s="31" t="s">
        <v>43</v>
      </c>
      <c r="D35" s="31"/>
      <c r="E35" s="66">
        <v>500</v>
      </c>
      <c r="F35" s="66">
        <v>500</v>
      </c>
      <c r="G35" s="66">
        <v>500</v>
      </c>
      <c r="H35" s="66">
        <v>500</v>
      </c>
      <c r="I35" s="66">
        <v>500</v>
      </c>
      <c r="J35" s="66">
        <v>500</v>
      </c>
      <c r="K35" s="16"/>
      <c r="N35" t="str">
        <f t="shared" si="0"/>
        <v>Forderungen (aus IFP)</v>
      </c>
      <c r="O35" s="40">
        <f t="shared" ref="O35:T37" si="74">E35</f>
        <v>500</v>
      </c>
      <c r="P35" s="40">
        <f t="shared" si="74"/>
        <v>500</v>
      </c>
      <c r="Q35" s="40">
        <f t="shared" si="74"/>
        <v>500</v>
      </c>
      <c r="R35" s="40">
        <f t="shared" si="74"/>
        <v>500</v>
      </c>
      <c r="S35" s="40">
        <f t="shared" si="74"/>
        <v>500</v>
      </c>
      <c r="T35" s="40">
        <f t="shared" si="74"/>
        <v>500</v>
      </c>
      <c r="U35" s="12"/>
      <c r="V35" s="12"/>
      <c r="W35" s="12"/>
    </row>
    <row r="36" spans="1:23" hidden="1" outlineLevel="2">
      <c r="B36" s="100"/>
      <c r="C36" s="32" t="s">
        <v>44</v>
      </c>
      <c r="D36" s="32"/>
      <c r="E36" s="66">
        <v>500</v>
      </c>
      <c r="F36" s="66">
        <v>500</v>
      </c>
      <c r="G36" s="66">
        <v>500</v>
      </c>
      <c r="H36" s="66">
        <v>500</v>
      </c>
      <c r="I36" s="66">
        <v>500</v>
      </c>
      <c r="J36" s="66">
        <v>500</v>
      </c>
      <c r="K36" s="16"/>
      <c r="N36" t="str">
        <f t="shared" si="0"/>
        <v>Verbindlichkeiten (aus IFP)</v>
      </c>
      <c r="O36" s="40">
        <f t="shared" si="74"/>
        <v>500</v>
      </c>
      <c r="P36" s="40">
        <f t="shared" si="74"/>
        <v>500</v>
      </c>
      <c r="Q36" s="40">
        <f t="shared" si="74"/>
        <v>500</v>
      </c>
      <c r="R36" s="40">
        <f t="shared" si="74"/>
        <v>500</v>
      </c>
      <c r="S36" s="40">
        <f t="shared" si="74"/>
        <v>500</v>
      </c>
      <c r="T36" s="40">
        <f t="shared" si="74"/>
        <v>500</v>
      </c>
      <c r="U36" s="12"/>
      <c r="V36" s="12"/>
      <c r="W36" s="12"/>
    </row>
    <row r="37" spans="1:23" hidden="1" outlineLevel="2">
      <c r="B37" s="100"/>
      <c r="C37" s="32" t="s">
        <v>36</v>
      </c>
      <c r="D37" s="32"/>
      <c r="E37" s="66">
        <v>500</v>
      </c>
      <c r="F37" s="66">
        <v>500</v>
      </c>
      <c r="G37" s="66">
        <v>500</v>
      </c>
      <c r="H37" s="66">
        <v>500</v>
      </c>
      <c r="I37" s="66">
        <v>500</v>
      </c>
      <c r="J37" s="66">
        <v>500</v>
      </c>
      <c r="K37" s="16"/>
      <c r="N37" t="s">
        <v>36</v>
      </c>
      <c r="O37" s="30">
        <f t="shared" si="74"/>
        <v>500</v>
      </c>
      <c r="P37" s="30">
        <f t="shared" si="74"/>
        <v>500</v>
      </c>
      <c r="Q37" s="30">
        <f t="shared" si="74"/>
        <v>500</v>
      </c>
      <c r="R37" s="30">
        <f t="shared" si="74"/>
        <v>500</v>
      </c>
      <c r="S37" s="30">
        <f t="shared" si="74"/>
        <v>500</v>
      </c>
      <c r="T37" s="30">
        <f t="shared" si="74"/>
        <v>500</v>
      </c>
      <c r="U37" s="12"/>
      <c r="V37" s="12"/>
      <c r="W37" s="12"/>
    </row>
    <row r="38" spans="1:23" collapsed="1">
      <c r="A38" s="1" t="s">
        <v>47</v>
      </c>
      <c r="E38" s="19"/>
      <c r="F38" s="19"/>
      <c r="G38" s="19"/>
      <c r="H38" s="19"/>
      <c r="I38" s="19"/>
      <c r="J38" s="19"/>
      <c r="K38" s="19"/>
      <c r="N38">
        <f t="shared" si="0"/>
        <v>0</v>
      </c>
      <c r="O38" s="19">
        <f t="shared" ref="O38" si="75">E38</f>
        <v>0</v>
      </c>
      <c r="P38" s="19">
        <f t="shared" ref="P38" si="76">F38</f>
        <v>0</v>
      </c>
      <c r="Q38" s="19">
        <f t="shared" ref="Q38" si="77">G38</f>
        <v>0</v>
      </c>
      <c r="R38" s="19">
        <f t="shared" ref="R38" si="78">H38</f>
        <v>0</v>
      </c>
      <c r="S38" s="19">
        <f t="shared" ref="S38" si="79">I38</f>
        <v>0</v>
      </c>
      <c r="T38" s="19">
        <f t="shared" ref="T38" si="80">J38</f>
        <v>0</v>
      </c>
      <c r="U38" s="12"/>
      <c r="V38" s="12"/>
      <c r="W38" s="12"/>
    </row>
    <row r="39" spans="1:23" hidden="1" outlineLevel="1">
      <c r="C39" s="13" t="s">
        <v>88</v>
      </c>
      <c r="D39" s="13"/>
      <c r="E39" s="20">
        <f>E28</f>
        <v>99050</v>
      </c>
      <c r="F39" s="20">
        <f t="shared" ref="F39:J39" si="81">F28</f>
        <v>99050</v>
      </c>
      <c r="G39" s="20">
        <f t="shared" si="81"/>
        <v>99050</v>
      </c>
      <c r="H39" s="20">
        <f t="shared" si="81"/>
        <v>99050</v>
      </c>
      <c r="I39" s="20">
        <f t="shared" si="81"/>
        <v>99050</v>
      </c>
      <c r="J39" s="20">
        <f t="shared" si="81"/>
        <v>99050</v>
      </c>
      <c r="K39" s="20"/>
      <c r="N39" s="13" t="str">
        <f t="shared" si="0"/>
        <v>Jahresergebnis</v>
      </c>
      <c r="O39" s="20">
        <f>O28</f>
        <v>134356.74000000005</v>
      </c>
      <c r="P39" s="20">
        <f t="shared" ref="P39:T39" si="82">P28</f>
        <v>134969.24000000005</v>
      </c>
      <c r="Q39" s="20">
        <f t="shared" si="82"/>
        <v>135581.74000000005</v>
      </c>
      <c r="R39" s="20">
        <f t="shared" si="82"/>
        <v>136194.24000000005</v>
      </c>
      <c r="S39" s="20">
        <f t="shared" si="82"/>
        <v>136806.74000000005</v>
      </c>
      <c r="T39" s="20">
        <f t="shared" si="82"/>
        <v>137419.24000000005</v>
      </c>
      <c r="U39" s="12"/>
      <c r="V39" s="12"/>
      <c r="W39" s="12"/>
    </row>
    <row r="40" spans="1:23" hidden="1" outlineLevel="1">
      <c r="C40" s="9" t="s">
        <v>17</v>
      </c>
      <c r="D40" s="9"/>
      <c r="E40" s="21">
        <f>E19</f>
        <v>20000</v>
      </c>
      <c r="F40" s="21">
        <f t="shared" ref="F40:J40" si="83">F19</f>
        <v>20000</v>
      </c>
      <c r="G40" s="21">
        <f t="shared" si="83"/>
        <v>20000</v>
      </c>
      <c r="H40" s="21">
        <f t="shared" si="83"/>
        <v>20000</v>
      </c>
      <c r="I40" s="21">
        <f t="shared" si="83"/>
        <v>20000</v>
      </c>
      <c r="J40" s="21">
        <f t="shared" si="83"/>
        <v>20000</v>
      </c>
      <c r="K40" s="21"/>
      <c r="N40" s="9" t="str">
        <f t="shared" si="0"/>
        <v>+ Abschreibungen (nicht zahlungswirksame Komponenten)</v>
      </c>
      <c r="O40" s="21">
        <f>O19</f>
        <v>20000</v>
      </c>
      <c r="P40" s="21">
        <f t="shared" ref="P40:T40" si="84">P19</f>
        <v>20000</v>
      </c>
      <c r="Q40" s="21">
        <f t="shared" si="84"/>
        <v>20000</v>
      </c>
      <c r="R40" s="21">
        <f t="shared" si="84"/>
        <v>20000</v>
      </c>
      <c r="S40" s="21">
        <f t="shared" si="84"/>
        <v>20000</v>
      </c>
      <c r="T40" s="21">
        <f t="shared" si="84"/>
        <v>20000</v>
      </c>
      <c r="U40" s="12"/>
      <c r="V40" s="12"/>
      <c r="W40" s="12"/>
    </row>
    <row r="41" spans="1:23" hidden="1" outlineLevel="1">
      <c r="C41" s="10" t="s">
        <v>18</v>
      </c>
      <c r="D41" s="10"/>
      <c r="E41" s="21">
        <f>E24*(1-E26)</f>
        <v>10500</v>
      </c>
      <c r="F41" s="21">
        <f t="shared" ref="F41:J41" si="85">F24*(1-F26)</f>
        <v>10500</v>
      </c>
      <c r="G41" s="21">
        <f t="shared" si="85"/>
        <v>10500</v>
      </c>
      <c r="H41" s="21">
        <f t="shared" si="85"/>
        <v>10500</v>
      </c>
      <c r="I41" s="21">
        <f t="shared" si="85"/>
        <v>10500</v>
      </c>
      <c r="J41" s="21">
        <f t="shared" si="85"/>
        <v>10500</v>
      </c>
      <c r="K41" s="21"/>
      <c r="N41" s="10" t="str">
        <f t="shared" si="0"/>
        <v>+ Zinsaufwand*(1-Steuersatz)</v>
      </c>
      <c r="O41" s="21">
        <f>O24*(1-O26)</f>
        <v>10394.999999999998</v>
      </c>
      <c r="P41" s="21">
        <f t="shared" ref="P41:T41" si="86">P24*(1-P26)</f>
        <v>10394.999999999998</v>
      </c>
      <c r="Q41" s="21">
        <f t="shared" si="86"/>
        <v>10394.999999999998</v>
      </c>
      <c r="R41" s="21">
        <f t="shared" si="86"/>
        <v>10394.999999999998</v>
      </c>
      <c r="S41" s="21">
        <f t="shared" si="86"/>
        <v>10394.999999999998</v>
      </c>
      <c r="T41" s="21">
        <f t="shared" si="86"/>
        <v>10394.999999999998</v>
      </c>
      <c r="U41" s="12"/>
      <c r="V41" s="12"/>
      <c r="W41" s="12"/>
    </row>
    <row r="42" spans="1:23" hidden="1" outlineLevel="1">
      <c r="C42" s="10" t="s">
        <v>19</v>
      </c>
      <c r="D42" s="10"/>
      <c r="E42" s="21">
        <f>E30*-1</f>
        <v>-30000</v>
      </c>
      <c r="F42" s="21">
        <f t="shared" ref="F42:J42" si="87">F30*-1</f>
        <v>-30000</v>
      </c>
      <c r="G42" s="21">
        <f t="shared" si="87"/>
        <v>-30000</v>
      </c>
      <c r="H42" s="21">
        <f t="shared" si="87"/>
        <v>-30000</v>
      </c>
      <c r="I42" s="21">
        <f t="shared" si="87"/>
        <v>-30000</v>
      </c>
      <c r="J42" s="21">
        <f t="shared" si="87"/>
        <v>-30000</v>
      </c>
      <c r="K42" s="21"/>
      <c r="N42" s="10" t="str">
        <f t="shared" si="0"/>
        <v>- Investitionen in Sachanlagen</v>
      </c>
      <c r="O42" s="21">
        <f>O30*-1</f>
        <v>-35000</v>
      </c>
      <c r="P42" s="21">
        <f t="shared" ref="P42:T42" si="88">P30*-1</f>
        <v>-35000</v>
      </c>
      <c r="Q42" s="21">
        <f t="shared" si="88"/>
        <v>-35000</v>
      </c>
      <c r="R42" s="21">
        <f t="shared" si="88"/>
        <v>-35000</v>
      </c>
      <c r="S42" s="21">
        <f t="shared" si="88"/>
        <v>-35000</v>
      </c>
      <c r="T42" s="21">
        <f t="shared" si="88"/>
        <v>-35000</v>
      </c>
      <c r="U42" s="12"/>
      <c r="V42" s="12"/>
      <c r="W42" s="12"/>
    </row>
    <row r="43" spans="1:23" hidden="1" outlineLevel="1">
      <c r="C43" s="10" t="s">
        <v>20</v>
      </c>
      <c r="D43" s="10"/>
      <c r="E43" s="21">
        <f>E31*-1</f>
        <v>-61500</v>
      </c>
      <c r="F43" s="21">
        <f t="shared" ref="F43:J43" si="89">F31*-1</f>
        <v>-61500</v>
      </c>
      <c r="G43" s="21">
        <f t="shared" si="89"/>
        <v>-61500</v>
      </c>
      <c r="H43" s="21">
        <f t="shared" si="89"/>
        <v>-61500</v>
      </c>
      <c r="I43" s="21">
        <f t="shared" si="89"/>
        <v>-61500</v>
      </c>
      <c r="J43" s="21">
        <f t="shared" si="89"/>
        <v>-61500</v>
      </c>
      <c r="K43" s="21"/>
      <c r="N43" s="10" t="str">
        <f t="shared" si="0"/>
        <v>- Investitionen in WC</v>
      </c>
      <c r="O43" s="21">
        <f>O31*-1</f>
        <v>-100900</v>
      </c>
      <c r="P43" s="21">
        <f t="shared" ref="P43:T43" si="90">P31*-1</f>
        <v>-100900</v>
      </c>
      <c r="Q43" s="21">
        <f t="shared" si="90"/>
        <v>-100900</v>
      </c>
      <c r="R43" s="21">
        <f t="shared" si="90"/>
        <v>-100900</v>
      </c>
      <c r="S43" s="21">
        <f t="shared" si="90"/>
        <v>-100900</v>
      </c>
      <c r="T43" s="21">
        <f t="shared" si="90"/>
        <v>-100900</v>
      </c>
      <c r="U43" s="12"/>
      <c r="V43" s="12"/>
      <c r="W43" s="12"/>
    </row>
    <row r="44" spans="1:23" hidden="1" outlineLevel="1">
      <c r="C44" s="13" t="s">
        <v>21</v>
      </c>
      <c r="D44" s="13"/>
      <c r="E44" s="20">
        <f>SUM(E39:E43)</f>
        <v>38050</v>
      </c>
      <c r="F44" s="20">
        <f t="shared" ref="F44:J44" si="91">SUM(F39:F43)</f>
        <v>38050</v>
      </c>
      <c r="G44" s="20">
        <f t="shared" si="91"/>
        <v>38050</v>
      </c>
      <c r="H44" s="20">
        <f t="shared" si="91"/>
        <v>38050</v>
      </c>
      <c r="I44" s="20">
        <f t="shared" si="91"/>
        <v>38050</v>
      </c>
      <c r="J44" s="20">
        <f t="shared" si="91"/>
        <v>38050</v>
      </c>
      <c r="K44" s="20"/>
      <c r="N44" s="13" t="str">
        <f t="shared" si="0"/>
        <v>= FCFF Free Cash Flow to the Firm</v>
      </c>
      <c r="O44" s="20">
        <f>SUM(O39:O43)</f>
        <v>28851.740000000049</v>
      </c>
      <c r="P44" s="20">
        <f t="shared" ref="P44" si="92">SUM(P39:P43)</f>
        <v>29464.240000000049</v>
      </c>
      <c r="Q44" s="20">
        <f t="shared" ref="Q44" si="93">SUM(Q39:Q43)</f>
        <v>30076.740000000049</v>
      </c>
      <c r="R44" s="20">
        <f t="shared" ref="R44" si="94">SUM(R39:R43)</f>
        <v>30689.240000000049</v>
      </c>
      <c r="S44" s="20">
        <f t="shared" ref="S44" si="95">SUM(S39:S43)</f>
        <v>31301.740000000049</v>
      </c>
      <c r="T44" s="20">
        <f t="shared" ref="T44" si="96">SUM(T39:T43)</f>
        <v>31914.240000000049</v>
      </c>
      <c r="U44" s="12"/>
      <c r="V44" s="12"/>
      <c r="W44" s="12"/>
    </row>
    <row r="45" spans="1:23">
      <c r="E45" s="20"/>
      <c r="F45" s="20"/>
      <c r="G45" s="20"/>
      <c r="H45" s="20"/>
      <c r="I45" s="20"/>
      <c r="J45" s="20"/>
      <c r="K45" s="20"/>
    </row>
    <row r="46" spans="1:23" collapsed="1">
      <c r="A46" s="1" t="s">
        <v>16</v>
      </c>
      <c r="C46" s="10"/>
    </row>
    <row r="47" spans="1:23" ht="15" hidden="1" outlineLevel="1" thickBot="1">
      <c r="D47" t="s">
        <v>76</v>
      </c>
      <c r="E47" s="23">
        <v>2020</v>
      </c>
      <c r="F47" s="23">
        <v>2021</v>
      </c>
      <c r="G47" s="23">
        <v>2022</v>
      </c>
      <c r="H47" s="23">
        <v>2023</v>
      </c>
      <c r="I47" s="23">
        <v>2024</v>
      </c>
      <c r="J47" s="23">
        <v>2025</v>
      </c>
      <c r="K47" s="23"/>
    </row>
    <row r="48" spans="1:23" hidden="1" outlineLevel="1">
      <c r="A48" s="55" t="s">
        <v>8</v>
      </c>
      <c r="B48" s="56" t="s">
        <v>9</v>
      </c>
      <c r="C48" s="4" t="s">
        <v>13</v>
      </c>
      <c r="D48" s="4"/>
      <c r="E48" s="75">
        <v>2</v>
      </c>
      <c r="F48" s="75">
        <v>2</v>
      </c>
      <c r="G48" s="75">
        <v>2</v>
      </c>
      <c r="H48" s="75">
        <v>2</v>
      </c>
      <c r="I48" s="75">
        <v>2</v>
      </c>
      <c r="J48" s="75">
        <v>2</v>
      </c>
      <c r="K48" s="24"/>
    </row>
    <row r="49" spans="1:11" hidden="1" outlineLevel="1">
      <c r="A49" s="5"/>
      <c r="B49" s="3"/>
      <c r="C49" s="3" t="s">
        <v>14</v>
      </c>
      <c r="D49" s="3"/>
      <c r="E49" s="76">
        <v>1</v>
      </c>
      <c r="F49" s="76">
        <v>1</v>
      </c>
      <c r="G49" s="76">
        <v>1</v>
      </c>
      <c r="H49" s="76">
        <v>1</v>
      </c>
      <c r="I49" s="76">
        <v>1</v>
      </c>
      <c r="J49" s="77">
        <v>1</v>
      </c>
      <c r="K49" s="24"/>
    </row>
    <row r="50" spans="1:11" ht="15" hidden="1" outlineLevel="1" thickBot="1">
      <c r="A50" s="7"/>
      <c r="B50" s="62" t="s">
        <v>10</v>
      </c>
      <c r="C50" s="62"/>
      <c r="D50" s="62"/>
      <c r="E50" s="62">
        <f t="shared" ref="E50:J50" si="97">IF(E48&gt;E49,(E48-E49)*(-1),(E49-E48))</f>
        <v>-1</v>
      </c>
      <c r="F50" s="62">
        <f t="shared" si="97"/>
        <v>-1</v>
      </c>
      <c r="G50" s="62">
        <f t="shared" si="97"/>
        <v>-1</v>
      </c>
      <c r="H50" s="62">
        <f t="shared" si="97"/>
        <v>-1</v>
      </c>
      <c r="I50" s="62">
        <f t="shared" si="97"/>
        <v>-1</v>
      </c>
      <c r="J50" s="62">
        <f t="shared" si="97"/>
        <v>-1</v>
      </c>
      <c r="K50" s="24"/>
    </row>
    <row r="51" spans="1:11" hidden="1" outlineLevel="1" collapsed="1">
      <c r="A51" s="1" t="s">
        <v>29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hidden="1" outlineLevel="2">
      <c r="A52" s="1"/>
      <c r="B52" s="24"/>
      <c r="C52" s="24" t="str">
        <f>C4</f>
        <v>Menge (Umsatz)</v>
      </c>
      <c r="D52" s="24"/>
      <c r="E52" s="25">
        <v>0.03</v>
      </c>
      <c r="F52" s="25">
        <v>0.03</v>
      </c>
      <c r="G52" s="25">
        <v>0.03</v>
      </c>
      <c r="H52" s="25">
        <v>0.03</v>
      </c>
      <c r="I52" s="25">
        <v>0.03</v>
      </c>
      <c r="J52" s="25">
        <v>0.03</v>
      </c>
      <c r="K52" s="25"/>
    </row>
    <row r="53" spans="1:11" hidden="1" outlineLevel="2">
      <c r="A53" s="24"/>
      <c r="B53" s="24"/>
      <c r="C53" s="24" t="str">
        <f>C5</f>
        <v>Preis (Umsatz)</v>
      </c>
      <c r="D53" s="24"/>
      <c r="E53" s="25">
        <v>5.0000000000000001E-3</v>
      </c>
      <c r="F53" s="25">
        <v>5.0000000000000001E-3</v>
      </c>
      <c r="G53" s="25">
        <v>5.0000000000000001E-3</v>
      </c>
      <c r="H53" s="25">
        <v>5.0000000000000001E-3</v>
      </c>
      <c r="I53" s="25">
        <v>5.0000000000000001E-3</v>
      </c>
      <c r="J53" s="25">
        <v>5.0000000000000001E-3</v>
      </c>
      <c r="K53" s="25"/>
    </row>
    <row r="54" spans="1:11" hidden="1" outlineLevel="2">
      <c r="A54" s="24"/>
      <c r="B54" s="24"/>
      <c r="C54" s="24" t="str">
        <f>C7</f>
        <v>Menge (Rohmaterial)</v>
      </c>
      <c r="D54" s="24"/>
      <c r="E54" s="25">
        <v>0.03</v>
      </c>
      <c r="F54" s="25">
        <v>0.03</v>
      </c>
      <c r="G54" s="25">
        <v>0.03</v>
      </c>
      <c r="H54" s="25">
        <v>0.03</v>
      </c>
      <c r="I54" s="25">
        <v>0.03</v>
      </c>
      <c r="J54" s="25">
        <v>0.03</v>
      </c>
      <c r="K54" s="25"/>
    </row>
    <row r="55" spans="1:11" hidden="1" outlineLevel="2">
      <c r="A55" s="24"/>
      <c r="B55" s="24"/>
      <c r="C55" s="24" t="str">
        <f>C8</f>
        <v>Preis (Rohmaterial)</v>
      </c>
      <c r="D55" s="24"/>
      <c r="E55" s="25">
        <v>0.01</v>
      </c>
      <c r="F55" s="25">
        <v>0.01</v>
      </c>
      <c r="G55" s="25">
        <v>0.01</v>
      </c>
      <c r="H55" s="25">
        <v>0.01</v>
      </c>
      <c r="I55" s="25">
        <v>0.01</v>
      </c>
      <c r="J55" s="25">
        <v>0.01</v>
      </c>
      <c r="K55" s="25"/>
    </row>
    <row r="56" spans="1:11" hidden="1" outlineLevel="2">
      <c r="A56" s="24"/>
      <c r="B56" s="24"/>
      <c r="C56" s="24" t="str">
        <f>C10</f>
        <v>Menge (Personalaufwand)</v>
      </c>
      <c r="D56" s="24"/>
      <c r="E56" s="25">
        <v>0</v>
      </c>
      <c r="F56" s="25">
        <v>0</v>
      </c>
      <c r="G56" s="25">
        <v>0</v>
      </c>
      <c r="H56" s="25">
        <v>0</v>
      </c>
      <c r="I56" s="25">
        <v>0</v>
      </c>
      <c r="J56" s="25">
        <v>0</v>
      </c>
      <c r="K56" s="25"/>
    </row>
    <row r="57" spans="1:11" hidden="1" outlineLevel="2">
      <c r="A57" s="24"/>
      <c r="B57" s="24"/>
      <c r="C57" s="24" t="str">
        <f>C11</f>
        <v>Preis (Personalaufwand)</v>
      </c>
      <c r="D57" s="24"/>
      <c r="E57" s="25">
        <v>0</v>
      </c>
      <c r="F57" s="25">
        <v>0</v>
      </c>
      <c r="G57" s="25">
        <v>0</v>
      </c>
      <c r="H57" s="25">
        <v>0</v>
      </c>
      <c r="I57" s="25">
        <v>0</v>
      </c>
      <c r="J57" s="25">
        <v>0</v>
      </c>
      <c r="K57" s="25"/>
    </row>
    <row r="58" spans="1:11" hidden="1" outlineLevel="2">
      <c r="A58" s="24"/>
      <c r="B58" s="24"/>
      <c r="C58" s="24" t="str">
        <f>C13</f>
        <v>Menge (Energieaufwand)</v>
      </c>
      <c r="D58" s="24"/>
      <c r="E58" s="25">
        <v>0</v>
      </c>
      <c r="F58" s="25">
        <v>0</v>
      </c>
      <c r="G58" s="25">
        <v>0</v>
      </c>
      <c r="H58" s="25">
        <v>0</v>
      </c>
      <c r="I58" s="25">
        <v>0</v>
      </c>
      <c r="J58" s="25">
        <v>0</v>
      </c>
      <c r="K58" s="25"/>
    </row>
    <row r="59" spans="1:11" hidden="1" outlineLevel="2">
      <c r="A59" s="24"/>
      <c r="B59" s="24"/>
      <c r="C59" s="24" t="str">
        <f>C14</f>
        <v>Preis (Energieaufwand)</v>
      </c>
      <c r="D59" s="24"/>
      <c r="E59" s="25">
        <v>0</v>
      </c>
      <c r="F59" s="25">
        <v>0</v>
      </c>
      <c r="G59" s="25">
        <v>0</v>
      </c>
      <c r="H59" s="25">
        <v>0</v>
      </c>
      <c r="I59" s="25">
        <v>0</v>
      </c>
      <c r="J59" s="25">
        <v>0</v>
      </c>
      <c r="K59" s="25"/>
    </row>
    <row r="60" spans="1:11" hidden="1" outlineLevel="2">
      <c r="A60" s="24"/>
      <c r="B60" s="24"/>
      <c r="C60" s="24" t="str">
        <f>C16</f>
        <v>Menge (Mieteaufwand)</v>
      </c>
      <c r="D60" s="24"/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/>
    </row>
    <row r="61" spans="1:11" hidden="1" outlineLevel="2">
      <c r="A61" s="24"/>
      <c r="B61" s="24"/>
      <c r="C61" s="24" t="str">
        <f>C17</f>
        <v>Preis (Mieteaufwand)</v>
      </c>
      <c r="D61" s="24"/>
      <c r="E61" s="25">
        <v>0</v>
      </c>
      <c r="F61" s="25">
        <v>0</v>
      </c>
      <c r="G61" s="25">
        <v>0</v>
      </c>
      <c r="H61" s="25">
        <v>0</v>
      </c>
      <c r="I61" s="25">
        <v>0</v>
      </c>
      <c r="J61" s="25">
        <v>0</v>
      </c>
      <c r="K61" s="25"/>
    </row>
    <row r="62" spans="1:11" hidden="1" outlineLevel="2">
      <c r="C62" s="24" t="str">
        <f>C19</f>
        <v>Abschreibung</v>
      </c>
      <c r="D62" s="24"/>
      <c r="E62" s="25">
        <v>0</v>
      </c>
      <c r="F62" s="25">
        <v>0</v>
      </c>
      <c r="G62" s="25">
        <v>0</v>
      </c>
      <c r="H62" s="25">
        <v>0</v>
      </c>
      <c r="I62" s="25">
        <v>0</v>
      </c>
      <c r="J62" s="25">
        <v>0</v>
      </c>
      <c r="K62" s="25"/>
    </row>
    <row r="63" spans="1:11" hidden="1" outlineLevel="2">
      <c r="C63" s="24" t="str">
        <f>C20</f>
        <v>Sonstiger Aufwand</v>
      </c>
      <c r="D63" s="24"/>
      <c r="E63" s="25">
        <v>0</v>
      </c>
      <c r="F63" s="25">
        <v>0</v>
      </c>
      <c r="G63" s="25">
        <v>0</v>
      </c>
      <c r="H63" s="25">
        <v>0</v>
      </c>
      <c r="I63" s="25">
        <v>0</v>
      </c>
      <c r="J63" s="25">
        <v>0</v>
      </c>
      <c r="K63" s="25"/>
    </row>
    <row r="64" spans="1:11" hidden="1" outlineLevel="2">
      <c r="C64" s="24" t="str">
        <f>C22</f>
        <v>Menge (Zinsen)</v>
      </c>
      <c r="D64" s="24"/>
      <c r="E64" s="26"/>
      <c r="F64" s="26"/>
      <c r="G64" s="26"/>
      <c r="H64" s="26"/>
      <c r="I64" s="26"/>
      <c r="J64" s="26"/>
      <c r="K64" s="26"/>
    </row>
    <row r="65" spans="1:11" hidden="1" outlineLevel="2">
      <c r="C65" s="24" t="str">
        <f>C23</f>
        <v>Preis (Zinsen)</v>
      </c>
      <c r="D65" s="24"/>
      <c r="E65" s="26">
        <v>0.01</v>
      </c>
      <c r="F65" s="26">
        <v>0.01</v>
      </c>
      <c r="G65" s="26">
        <v>0.01</v>
      </c>
      <c r="H65" s="26">
        <v>0.01</v>
      </c>
      <c r="I65" s="26">
        <v>0.01</v>
      </c>
      <c r="J65" s="26">
        <v>0.01</v>
      </c>
      <c r="K65" s="26"/>
    </row>
    <row r="66" spans="1:11" hidden="1" outlineLevel="2">
      <c r="C66" s="24" t="str">
        <f>C26</f>
        <v>Steuersatz</v>
      </c>
      <c r="D66" s="24"/>
      <c r="E66" s="26">
        <v>0</v>
      </c>
      <c r="F66" s="26">
        <v>0</v>
      </c>
      <c r="G66" s="26">
        <v>0</v>
      </c>
      <c r="H66" s="26">
        <v>0</v>
      </c>
      <c r="I66" s="26">
        <v>0</v>
      </c>
      <c r="J66" s="26">
        <v>0</v>
      </c>
      <c r="K66" s="26"/>
    </row>
    <row r="67" spans="1:11" ht="6" hidden="1" customHeight="1" outlineLevel="2">
      <c r="C67" s="24"/>
      <c r="D67" s="24"/>
    </row>
    <row r="68" spans="1:11" hidden="1" outlineLevel="2">
      <c r="C68" t="str">
        <f>C30</f>
        <v>Investitionen in Sachanlagen</v>
      </c>
      <c r="E68" s="33">
        <v>0</v>
      </c>
      <c r="F68" s="33">
        <v>0</v>
      </c>
      <c r="G68" s="33">
        <v>0</v>
      </c>
      <c r="H68" s="33">
        <v>0</v>
      </c>
      <c r="I68" s="33">
        <v>0</v>
      </c>
      <c r="J68" s="33">
        <v>0</v>
      </c>
      <c r="K68" s="33"/>
    </row>
    <row r="69" spans="1:11" hidden="1" outlineLevel="2">
      <c r="C69" t="str">
        <f>C31</f>
        <v>Investitionen in Working Capital</v>
      </c>
      <c r="E69" s="38"/>
      <c r="F69" s="38"/>
      <c r="G69" s="38"/>
      <c r="H69" s="38"/>
      <c r="I69" s="38"/>
      <c r="J69" s="38"/>
      <c r="K69" s="38"/>
    </row>
    <row r="70" spans="1:11" hidden="1" outlineLevel="2">
      <c r="C70" t="s">
        <v>41</v>
      </c>
      <c r="E70" s="34">
        <v>0</v>
      </c>
      <c r="F70" s="34">
        <v>0</v>
      </c>
      <c r="G70" s="34">
        <v>0</v>
      </c>
      <c r="H70" s="34">
        <v>0</v>
      </c>
      <c r="I70" s="34">
        <v>0</v>
      </c>
      <c r="J70" s="34">
        <v>0</v>
      </c>
      <c r="K70" s="34"/>
    </row>
    <row r="71" spans="1:11" hidden="1" outlineLevel="2">
      <c r="C71" t="s">
        <v>42</v>
      </c>
      <c r="E71" s="11">
        <v>0.01</v>
      </c>
      <c r="F71" s="11">
        <v>0.01</v>
      </c>
      <c r="G71" s="11">
        <v>0.01</v>
      </c>
      <c r="H71" s="11">
        <v>0.01</v>
      </c>
      <c r="I71" s="11">
        <v>0.01</v>
      </c>
      <c r="J71" s="11">
        <v>0.01</v>
      </c>
      <c r="K71" s="11"/>
    </row>
    <row r="72" spans="1:11" hidden="1" outlineLevel="2">
      <c r="C72" s="31" t="s">
        <v>33</v>
      </c>
      <c r="D72" s="31"/>
      <c r="E72" s="37">
        <f>(E$34-(E$32*(1+E70)*E$33*(1+E71)))*-1</f>
        <v>600</v>
      </c>
      <c r="F72" s="37">
        <f t="shared" ref="F72:J72" si="98">(F$34-(F$32*(1+F70)*F$33*(1+F71)))*-1</f>
        <v>600</v>
      </c>
      <c r="G72" s="37">
        <f t="shared" si="98"/>
        <v>600</v>
      </c>
      <c r="H72" s="37">
        <f t="shared" si="98"/>
        <v>600</v>
      </c>
      <c r="I72" s="37">
        <f t="shared" si="98"/>
        <v>600</v>
      </c>
      <c r="J72" s="37">
        <f t="shared" si="98"/>
        <v>600</v>
      </c>
      <c r="K72" s="37"/>
    </row>
    <row r="73" spans="1:11" hidden="1" outlineLevel="2">
      <c r="C73" s="31" t="s">
        <v>34</v>
      </c>
      <c r="D73" s="31"/>
      <c r="E73" s="11" t="s">
        <v>38</v>
      </c>
      <c r="F73" s="11"/>
      <c r="G73" s="11"/>
      <c r="H73" s="11"/>
      <c r="I73" s="11"/>
      <c r="J73" s="11"/>
      <c r="K73" s="11"/>
    </row>
    <row r="74" spans="1:11" hidden="1" outlineLevel="2">
      <c r="C74" s="32" t="s">
        <v>35</v>
      </c>
      <c r="D74" s="32"/>
      <c r="E74" s="11" t="s">
        <v>38</v>
      </c>
      <c r="F74" s="11"/>
      <c r="G74" s="11"/>
      <c r="H74" s="11"/>
      <c r="I74" s="11"/>
      <c r="J74" s="11"/>
      <c r="K74" s="11"/>
    </row>
    <row r="75" spans="1:11" hidden="1" outlineLevel="2">
      <c r="C75" s="32" t="s">
        <v>36</v>
      </c>
      <c r="D75" s="32"/>
      <c r="E75" s="11" t="s">
        <v>38</v>
      </c>
      <c r="F75" s="11"/>
      <c r="G75" s="11"/>
      <c r="H75" s="11"/>
      <c r="I75" s="11"/>
      <c r="J75" s="11"/>
      <c r="K75" s="11"/>
    </row>
    <row r="76" spans="1:11" ht="15" hidden="1" outlineLevel="1" thickBot="1">
      <c r="D76" t="s">
        <v>76</v>
      </c>
    </row>
    <row r="77" spans="1:11" hidden="1" outlineLevel="1">
      <c r="A77" s="55" t="s">
        <v>11</v>
      </c>
      <c r="B77" s="56" t="s">
        <v>30</v>
      </c>
      <c r="C77" s="60" t="s">
        <v>13</v>
      </c>
      <c r="D77" s="60"/>
      <c r="E77" s="87">
        <f>E8</f>
        <v>60</v>
      </c>
      <c r="F77" s="87">
        <f t="shared" ref="F77:J77" si="99">F8</f>
        <v>60</v>
      </c>
      <c r="G77" s="87">
        <f t="shared" si="99"/>
        <v>60</v>
      </c>
      <c r="H77" s="87">
        <f t="shared" si="99"/>
        <v>60</v>
      </c>
      <c r="I77" s="87">
        <f t="shared" si="99"/>
        <v>60</v>
      </c>
      <c r="J77" s="87">
        <f t="shared" si="99"/>
        <v>60</v>
      </c>
      <c r="K77" s="24"/>
    </row>
    <row r="78" spans="1:11" hidden="1" outlineLevel="1">
      <c r="A78" s="57"/>
      <c r="B78" s="58"/>
      <c r="C78" s="61" t="s">
        <v>14</v>
      </c>
      <c r="D78" s="61"/>
      <c r="E78" s="80">
        <v>100</v>
      </c>
      <c r="F78" s="80">
        <v>100</v>
      </c>
      <c r="G78" s="80">
        <v>100</v>
      </c>
      <c r="H78" s="80">
        <v>100</v>
      </c>
      <c r="I78" s="80">
        <v>100</v>
      </c>
      <c r="J78" s="81">
        <v>100</v>
      </c>
      <c r="K78" s="24"/>
    </row>
    <row r="79" spans="1:11" ht="15" hidden="1" outlineLevel="1" thickBot="1">
      <c r="A79" s="59"/>
      <c r="B79" s="62" t="s">
        <v>10</v>
      </c>
      <c r="C79" s="62"/>
      <c r="D79" s="62"/>
      <c r="E79" s="62">
        <f>IF(E77&gt;E78,(E77-E78)*(-1),(E78-E77))</f>
        <v>40</v>
      </c>
      <c r="F79" s="62">
        <f t="shared" ref="F79" si="100">IF(F77&gt;F78,(F77-F78)*(-1),(F78-F77))</f>
        <v>40</v>
      </c>
      <c r="G79" s="62">
        <f t="shared" ref="G79" si="101">IF(G77&gt;G78,(G77-G78)*(-1),(G78-G77))</f>
        <v>40</v>
      </c>
      <c r="H79" s="62">
        <f t="shared" ref="H79" si="102">IF(H77&gt;H78,(H77-H78)*(-1),(H78-H77))</f>
        <v>40</v>
      </c>
      <c r="I79" s="62">
        <f t="shared" ref="I79" si="103">IF(I77&gt;I78,(I77-I78)*(-1),(I78-I77))</f>
        <v>40</v>
      </c>
      <c r="J79" s="62">
        <f t="shared" ref="J79" si="104">IF(J77&gt;J78,(J77-J78)*(-1),(J78-J77))</f>
        <v>40</v>
      </c>
      <c r="K79" s="24"/>
    </row>
    <row r="80" spans="1:11" hidden="1" outlineLevel="2">
      <c r="A80" s="1" t="s">
        <v>29</v>
      </c>
      <c r="B80" s="24"/>
      <c r="C80" s="24" t="str">
        <f t="shared" ref="C80:C94" si="105">C52</f>
        <v>Menge (Umsatz)</v>
      </c>
      <c r="D80" s="24"/>
      <c r="E80" s="25">
        <v>0</v>
      </c>
      <c r="F80" s="25">
        <v>0</v>
      </c>
      <c r="G80" s="25">
        <v>0</v>
      </c>
      <c r="H80" s="25">
        <v>0</v>
      </c>
      <c r="I80" s="25">
        <v>0</v>
      </c>
      <c r="J80" s="25">
        <v>0</v>
      </c>
      <c r="K80" s="25"/>
    </row>
    <row r="81" spans="3:11" hidden="1" outlineLevel="2">
      <c r="C81" s="24" t="str">
        <f t="shared" si="105"/>
        <v>Preis (Umsatz)</v>
      </c>
      <c r="D81" s="24"/>
      <c r="E81" s="25">
        <v>3.0000000000000001E-3</v>
      </c>
      <c r="F81" s="25">
        <v>3.0000000000000001E-3</v>
      </c>
      <c r="G81" s="25">
        <v>3.0000000000000001E-3</v>
      </c>
      <c r="H81" s="25">
        <v>3.0000000000000001E-3</v>
      </c>
      <c r="I81" s="25">
        <v>3.0000000000000001E-3</v>
      </c>
      <c r="J81" s="25">
        <v>3.0000000000000001E-3</v>
      </c>
      <c r="K81" s="25"/>
    </row>
    <row r="82" spans="3:11" hidden="1" outlineLevel="2">
      <c r="C82" s="24" t="str">
        <f t="shared" si="105"/>
        <v>Menge (Rohmaterial)</v>
      </c>
      <c r="D82" s="24"/>
      <c r="E82" s="25">
        <v>0</v>
      </c>
      <c r="F82" s="25">
        <v>0</v>
      </c>
      <c r="G82" s="25">
        <v>0</v>
      </c>
      <c r="H82" s="25">
        <v>0</v>
      </c>
      <c r="I82" s="25">
        <v>0</v>
      </c>
      <c r="J82" s="25">
        <v>0</v>
      </c>
      <c r="K82" s="25"/>
    </row>
    <row r="83" spans="3:11" hidden="1" outlineLevel="2">
      <c r="C83" s="24" t="str">
        <f t="shared" si="105"/>
        <v>Preis (Rohmaterial)</v>
      </c>
      <c r="D83" s="24"/>
      <c r="E83" s="83">
        <f>IF(E79=0,0,((1-E78/E77)/E79)*-1)</f>
        <v>1.666666666666667E-2</v>
      </c>
      <c r="F83" s="83">
        <f t="shared" ref="F83:J83" si="106">IF(F79=0,0,((1-F78/F77)/F79)*-1)</f>
        <v>1.666666666666667E-2</v>
      </c>
      <c r="G83" s="83">
        <f t="shared" si="106"/>
        <v>1.666666666666667E-2</v>
      </c>
      <c r="H83" s="83">
        <f t="shared" si="106"/>
        <v>1.666666666666667E-2</v>
      </c>
      <c r="I83" s="83">
        <f t="shared" si="106"/>
        <v>1.666666666666667E-2</v>
      </c>
      <c r="J83" s="83">
        <f t="shared" si="106"/>
        <v>1.666666666666667E-2</v>
      </c>
      <c r="K83" s="25"/>
    </row>
    <row r="84" spans="3:11" hidden="1" outlineLevel="2">
      <c r="C84" s="24" t="str">
        <f t="shared" si="105"/>
        <v>Menge (Personalaufwand)</v>
      </c>
      <c r="D84" s="24"/>
      <c r="E84" s="25">
        <v>0</v>
      </c>
      <c r="F84" s="25">
        <v>0</v>
      </c>
      <c r="G84" s="25">
        <v>0</v>
      </c>
      <c r="H84" s="25">
        <v>0</v>
      </c>
      <c r="I84" s="25">
        <v>0</v>
      </c>
      <c r="J84" s="25">
        <v>0</v>
      </c>
      <c r="K84" s="25"/>
    </row>
    <row r="85" spans="3:11" hidden="1" outlineLevel="2">
      <c r="C85" s="24" t="str">
        <f t="shared" si="105"/>
        <v>Preis (Personalaufwand)</v>
      </c>
      <c r="D85" s="24"/>
      <c r="E85" s="25">
        <v>0</v>
      </c>
      <c r="F85" s="25">
        <v>0</v>
      </c>
      <c r="G85" s="25">
        <v>0</v>
      </c>
      <c r="H85" s="25">
        <v>0</v>
      </c>
      <c r="I85" s="25">
        <v>0</v>
      </c>
      <c r="J85" s="25">
        <v>0</v>
      </c>
      <c r="K85" s="25"/>
    </row>
    <row r="86" spans="3:11" hidden="1" outlineLevel="2">
      <c r="C86" s="24" t="str">
        <f t="shared" si="105"/>
        <v>Menge (Energieaufwand)</v>
      </c>
      <c r="D86" s="24"/>
      <c r="E86" s="25">
        <v>0</v>
      </c>
      <c r="F86" s="25">
        <v>0</v>
      </c>
      <c r="G86" s="25">
        <v>0</v>
      </c>
      <c r="H86" s="25">
        <v>0</v>
      </c>
      <c r="I86" s="25">
        <v>0</v>
      </c>
      <c r="J86" s="25">
        <v>0</v>
      </c>
      <c r="K86" s="25"/>
    </row>
    <row r="87" spans="3:11" hidden="1" outlineLevel="2">
      <c r="C87" s="24" t="str">
        <f t="shared" si="105"/>
        <v>Preis (Energieaufwand)</v>
      </c>
      <c r="D87" s="24"/>
      <c r="E87" s="25">
        <v>0</v>
      </c>
      <c r="F87" s="25">
        <v>0</v>
      </c>
      <c r="G87" s="25">
        <v>0</v>
      </c>
      <c r="H87" s="25">
        <v>0</v>
      </c>
      <c r="I87" s="25">
        <v>0</v>
      </c>
      <c r="J87" s="25">
        <v>0</v>
      </c>
      <c r="K87" s="25"/>
    </row>
    <row r="88" spans="3:11" hidden="1" outlineLevel="2">
      <c r="C88" s="24" t="str">
        <f t="shared" si="105"/>
        <v>Menge (Mieteaufwand)</v>
      </c>
      <c r="D88" s="24"/>
      <c r="E88" s="25">
        <v>0</v>
      </c>
      <c r="F88" s="25">
        <v>0</v>
      </c>
      <c r="G88" s="25">
        <v>0</v>
      </c>
      <c r="H88" s="25">
        <v>0</v>
      </c>
      <c r="I88" s="25">
        <v>0</v>
      </c>
      <c r="J88" s="25">
        <v>0</v>
      </c>
      <c r="K88" s="25"/>
    </row>
    <row r="89" spans="3:11" hidden="1" outlineLevel="2">
      <c r="C89" s="24" t="str">
        <f t="shared" si="105"/>
        <v>Preis (Mieteaufwand)</v>
      </c>
      <c r="D89" s="24"/>
      <c r="E89" s="25">
        <v>0</v>
      </c>
      <c r="F89" s="25">
        <v>0</v>
      </c>
      <c r="G89" s="25">
        <v>0</v>
      </c>
      <c r="H89" s="25">
        <v>0</v>
      </c>
      <c r="I89" s="25">
        <v>0</v>
      </c>
      <c r="J89" s="25">
        <v>0</v>
      </c>
      <c r="K89" s="25"/>
    </row>
    <row r="90" spans="3:11" hidden="1" outlineLevel="2">
      <c r="C90" s="24" t="str">
        <f t="shared" si="105"/>
        <v>Abschreibung</v>
      </c>
      <c r="D90" s="24"/>
      <c r="E90" s="25">
        <v>0</v>
      </c>
      <c r="F90" s="25">
        <v>0</v>
      </c>
      <c r="G90" s="25">
        <v>0</v>
      </c>
      <c r="H90" s="25">
        <v>0</v>
      </c>
      <c r="I90" s="25">
        <v>0</v>
      </c>
      <c r="J90" s="25">
        <v>0</v>
      </c>
      <c r="K90" s="25"/>
    </row>
    <row r="91" spans="3:11" hidden="1" outlineLevel="2">
      <c r="C91" s="24" t="str">
        <f t="shared" si="105"/>
        <v>Sonstiger Aufwand</v>
      </c>
      <c r="D91" s="24"/>
      <c r="E91" s="25">
        <v>0</v>
      </c>
      <c r="F91" s="25">
        <v>0</v>
      </c>
      <c r="G91" s="25">
        <v>0</v>
      </c>
      <c r="H91" s="25">
        <v>0</v>
      </c>
      <c r="I91" s="25">
        <v>0</v>
      </c>
      <c r="J91" s="25">
        <v>0</v>
      </c>
      <c r="K91" s="25"/>
    </row>
    <row r="92" spans="3:11" hidden="1" outlineLevel="2">
      <c r="C92" s="24" t="str">
        <f t="shared" si="105"/>
        <v>Menge (Zinsen)</v>
      </c>
      <c r="D92" s="24"/>
      <c r="E92" s="26"/>
      <c r="F92" s="26"/>
      <c r="G92" s="26"/>
      <c r="H92" s="26"/>
      <c r="I92" s="26"/>
      <c r="J92" s="26"/>
      <c r="K92" s="26"/>
    </row>
    <row r="93" spans="3:11" hidden="1" outlineLevel="2">
      <c r="C93" s="24" t="str">
        <f t="shared" si="105"/>
        <v>Preis (Zinsen)</v>
      </c>
      <c r="D93" s="24"/>
      <c r="E93" s="25">
        <v>0</v>
      </c>
      <c r="F93" s="25">
        <v>0</v>
      </c>
      <c r="G93" s="25">
        <v>0</v>
      </c>
      <c r="H93" s="25">
        <v>0</v>
      </c>
      <c r="I93" s="25">
        <v>0</v>
      </c>
      <c r="J93" s="25">
        <v>0</v>
      </c>
      <c r="K93" s="25"/>
    </row>
    <row r="94" spans="3:11" hidden="1" outlineLevel="2">
      <c r="C94" s="24" t="str">
        <f t="shared" si="105"/>
        <v>Steuersatz</v>
      </c>
      <c r="D94" s="24"/>
      <c r="E94" s="25">
        <v>0</v>
      </c>
      <c r="F94" s="25">
        <v>0</v>
      </c>
      <c r="G94" s="25">
        <v>0</v>
      </c>
      <c r="H94" s="25">
        <v>0</v>
      </c>
      <c r="I94" s="25">
        <v>0</v>
      </c>
      <c r="J94" s="25">
        <v>0</v>
      </c>
      <c r="K94" s="25"/>
    </row>
    <row r="95" spans="3:11" ht="6" hidden="1" customHeight="1" outlineLevel="2">
      <c r="C95" s="24"/>
      <c r="D95" s="24"/>
    </row>
    <row r="96" spans="3:11" hidden="1" outlineLevel="2">
      <c r="C96" s="24" t="str">
        <f>C68</f>
        <v>Investitionen in Sachanlagen</v>
      </c>
      <c r="D96" s="24"/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/>
    </row>
    <row r="97" spans="1:11" hidden="1" outlineLevel="2">
      <c r="C97" s="24" t="str">
        <f>C69</f>
        <v>Investitionen in Working Capital</v>
      </c>
      <c r="D97" s="24"/>
      <c r="E97" s="11">
        <v>0</v>
      </c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/>
    </row>
    <row r="98" spans="1:11" hidden="1" outlineLevel="2">
      <c r="C98" t="s">
        <v>41</v>
      </c>
      <c r="E98" s="26">
        <v>0</v>
      </c>
      <c r="F98" s="26">
        <v>0</v>
      </c>
      <c r="G98" s="26">
        <v>0</v>
      </c>
      <c r="H98" s="26">
        <v>0</v>
      </c>
      <c r="I98" s="26">
        <v>0</v>
      </c>
      <c r="J98" s="26">
        <v>0</v>
      </c>
      <c r="K98" s="26"/>
    </row>
    <row r="99" spans="1:11" hidden="1" outlineLevel="2">
      <c r="C99" t="s">
        <v>42</v>
      </c>
      <c r="E99" s="84">
        <f>E83</f>
        <v>1.666666666666667E-2</v>
      </c>
      <c r="F99" s="84">
        <f t="shared" ref="F99:J99" si="107">F83</f>
        <v>1.666666666666667E-2</v>
      </c>
      <c r="G99" s="84">
        <f t="shared" si="107"/>
        <v>1.666666666666667E-2</v>
      </c>
      <c r="H99" s="84">
        <f t="shared" si="107"/>
        <v>1.666666666666667E-2</v>
      </c>
      <c r="I99" s="84">
        <f t="shared" si="107"/>
        <v>1.666666666666667E-2</v>
      </c>
      <c r="J99" s="84">
        <f t="shared" si="107"/>
        <v>1.666666666666667E-2</v>
      </c>
      <c r="K99" s="26"/>
    </row>
    <row r="100" spans="1:11" hidden="1" outlineLevel="2">
      <c r="C100" s="31" t="s">
        <v>33</v>
      </c>
      <c r="D100" s="31"/>
      <c r="E100" s="37">
        <f>(E$34-(E$32*(1+E98)*E$33*(1+E99)))*-1</f>
        <v>1000</v>
      </c>
      <c r="F100" s="37">
        <f t="shared" ref="F100:J100" si="108">(F$34-(F$32*(1+F98)*F$33*(1+F99)))*-1</f>
        <v>1000</v>
      </c>
      <c r="G100" s="37">
        <f t="shared" si="108"/>
        <v>1000</v>
      </c>
      <c r="H100" s="37">
        <f t="shared" si="108"/>
        <v>1000</v>
      </c>
      <c r="I100" s="37">
        <f t="shared" si="108"/>
        <v>1000</v>
      </c>
      <c r="J100" s="37">
        <f t="shared" si="108"/>
        <v>1000</v>
      </c>
      <c r="K100" s="37"/>
    </row>
    <row r="101" spans="1:11" hidden="1" outlineLevel="2">
      <c r="C101" s="31" t="s">
        <v>34</v>
      </c>
      <c r="D101" s="31"/>
      <c r="E101" s="11" t="s">
        <v>38</v>
      </c>
      <c r="F101" s="11"/>
      <c r="G101" s="11"/>
      <c r="H101" s="11"/>
      <c r="I101" s="11"/>
      <c r="J101" s="11"/>
      <c r="K101" s="11"/>
    </row>
    <row r="102" spans="1:11" hidden="1" outlineLevel="2">
      <c r="C102" s="32" t="s">
        <v>35</v>
      </c>
      <c r="D102" s="32"/>
      <c r="E102" s="11" t="s">
        <v>38</v>
      </c>
      <c r="F102" s="11"/>
      <c r="G102" s="11"/>
      <c r="H102" s="11"/>
      <c r="I102" s="11"/>
      <c r="J102" s="11"/>
      <c r="K102" s="11"/>
    </row>
    <row r="103" spans="1:11" s="35" customFormat="1" ht="15" hidden="1" outlineLevel="1" collapsed="1" thickBot="1">
      <c r="D103" s="35" t="s">
        <v>76</v>
      </c>
      <c r="E103" s="38"/>
      <c r="F103" s="38"/>
      <c r="G103" s="38"/>
      <c r="H103" s="38"/>
      <c r="I103" s="38"/>
      <c r="J103" s="38"/>
      <c r="K103" s="38"/>
    </row>
    <row r="104" spans="1:11" hidden="1" outlineLevel="1">
      <c r="A104" s="55" t="s">
        <v>12</v>
      </c>
      <c r="B104" s="56" t="s">
        <v>31</v>
      </c>
      <c r="C104" s="60" t="s">
        <v>13</v>
      </c>
      <c r="D104" s="78">
        <v>0</v>
      </c>
      <c r="E104" s="78">
        <v>5</v>
      </c>
      <c r="F104" s="78">
        <v>10</v>
      </c>
      <c r="G104" s="78">
        <v>15</v>
      </c>
      <c r="H104" s="78">
        <v>20</v>
      </c>
      <c r="I104" s="78">
        <v>25</v>
      </c>
      <c r="J104" s="79">
        <v>30</v>
      </c>
      <c r="K104" s="24"/>
    </row>
    <row r="105" spans="1:11" hidden="1" outlineLevel="1">
      <c r="A105" s="57"/>
      <c r="B105" s="58"/>
      <c r="C105" s="61" t="s">
        <v>14</v>
      </c>
      <c r="D105" s="80">
        <v>0</v>
      </c>
      <c r="E105" s="80">
        <v>10</v>
      </c>
      <c r="F105" s="80">
        <v>20</v>
      </c>
      <c r="G105" s="80">
        <v>30</v>
      </c>
      <c r="H105" s="80">
        <v>40</v>
      </c>
      <c r="I105" s="80">
        <v>50</v>
      </c>
      <c r="J105" s="81">
        <v>60</v>
      </c>
      <c r="K105" s="24"/>
    </row>
    <row r="106" spans="1:11" ht="15" hidden="1" outlineLevel="1" thickBot="1">
      <c r="A106" s="59"/>
      <c r="B106" s="62" t="s">
        <v>77</v>
      </c>
      <c r="C106" s="62"/>
      <c r="D106" s="62"/>
      <c r="E106" s="62">
        <f>IF(E104&gt;E105,(E104-E105)*(-1),(E105-E104))</f>
        <v>5</v>
      </c>
      <c r="F106" s="62">
        <f t="shared" ref="F106" si="109">IF(F104&gt;F105,(F104-F105)*(-1),(F105-F104))</f>
        <v>10</v>
      </c>
      <c r="G106" s="62">
        <f t="shared" ref="G106" si="110">IF(G104&gt;G105,(G104-G105)*(-1),(G105-G104))</f>
        <v>15</v>
      </c>
      <c r="H106" s="62">
        <f t="shared" ref="H106" si="111">IF(H104&gt;H105,(H104-H105)*(-1),(H105-H104))</f>
        <v>20</v>
      </c>
      <c r="I106" s="62">
        <f t="shared" ref="I106" si="112">IF(I104&gt;I105,(I104-I105)*(-1),(I105-I104))</f>
        <v>25</v>
      </c>
      <c r="J106" s="64">
        <f t="shared" ref="J106" si="113">IF(J104&gt;J105,(J104-J105)*(-1),(J105-J104))</f>
        <v>30</v>
      </c>
      <c r="K106" s="24"/>
    </row>
    <row r="107" spans="1:11" hidden="1" outlineLevel="2">
      <c r="A107" s="63"/>
      <c r="B107" s="53" t="s">
        <v>79</v>
      </c>
      <c r="C107" s="53"/>
      <c r="D107" s="53"/>
      <c r="E107" s="53">
        <f>E104-D104</f>
        <v>5</v>
      </c>
      <c r="F107" s="53">
        <f t="shared" ref="F107:J107" si="114">F104-E104</f>
        <v>5</v>
      </c>
      <c r="G107" s="53">
        <f t="shared" si="114"/>
        <v>5</v>
      </c>
      <c r="H107" s="53">
        <f t="shared" si="114"/>
        <v>5</v>
      </c>
      <c r="I107" s="53">
        <f t="shared" si="114"/>
        <v>5</v>
      </c>
      <c r="J107" s="54">
        <f t="shared" si="114"/>
        <v>5</v>
      </c>
      <c r="K107" s="24"/>
    </row>
    <row r="108" spans="1:11" hidden="1" outlineLevel="2">
      <c r="A108" s="5"/>
      <c r="B108" s="3" t="s">
        <v>80</v>
      </c>
      <c r="C108" s="3"/>
      <c r="D108" s="3"/>
      <c r="E108" s="3">
        <f>E105-D105</f>
        <v>10</v>
      </c>
      <c r="F108" s="3">
        <f>F105-E105</f>
        <v>10</v>
      </c>
      <c r="G108" s="3">
        <f>G105-F105</f>
        <v>10</v>
      </c>
      <c r="H108" s="3">
        <f>H105-G105</f>
        <v>10</v>
      </c>
      <c r="I108" s="3">
        <f>I105-H105</f>
        <v>10</v>
      </c>
      <c r="J108" s="6">
        <f>J105-I105</f>
        <v>10</v>
      </c>
      <c r="K108" s="24"/>
    </row>
    <row r="109" spans="1:11" ht="15" hidden="1" outlineLevel="2" thickBot="1">
      <c r="A109" s="7"/>
      <c r="B109" s="65" t="s">
        <v>78</v>
      </c>
      <c r="C109" s="62"/>
      <c r="D109" s="62"/>
      <c r="E109" s="62">
        <f>E108-E107</f>
        <v>5</v>
      </c>
      <c r="F109" s="62">
        <f t="shared" ref="F109:J109" si="115">F108-F107</f>
        <v>5</v>
      </c>
      <c r="G109" s="62">
        <f t="shared" si="115"/>
        <v>5</v>
      </c>
      <c r="H109" s="62">
        <f t="shared" si="115"/>
        <v>5</v>
      </c>
      <c r="I109" s="62">
        <f t="shared" si="115"/>
        <v>5</v>
      </c>
      <c r="J109" s="64">
        <f t="shared" si="115"/>
        <v>5</v>
      </c>
      <c r="K109" s="24"/>
    </row>
    <row r="110" spans="1:11" hidden="1" outlineLevel="1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hidden="1" outlineLevel="2">
      <c r="A111" s="24"/>
      <c r="B111" s="24"/>
      <c r="C111" s="24" t="s">
        <v>68</v>
      </c>
      <c r="D111" s="24"/>
      <c r="E111" s="24">
        <v>0</v>
      </c>
      <c r="F111" s="24">
        <f>+E113</f>
        <v>5</v>
      </c>
      <c r="G111" s="24">
        <f t="shared" ref="G111:J111" si="116">+F113</f>
        <v>10</v>
      </c>
      <c r="H111" s="24">
        <f t="shared" si="116"/>
        <v>15</v>
      </c>
      <c r="I111" s="24">
        <f t="shared" si="116"/>
        <v>20</v>
      </c>
      <c r="J111" s="24">
        <f t="shared" si="116"/>
        <v>25</v>
      </c>
      <c r="K111" s="24"/>
    </row>
    <row r="112" spans="1:11" hidden="1" outlineLevel="2">
      <c r="A112" s="24"/>
      <c r="B112" s="24"/>
      <c r="C112" s="52" t="s">
        <v>69</v>
      </c>
      <c r="D112" s="52"/>
      <c r="E112" s="52">
        <v>5</v>
      </c>
      <c r="F112" s="24">
        <v>5</v>
      </c>
      <c r="G112" s="24">
        <v>5</v>
      </c>
      <c r="H112" s="52">
        <v>5</v>
      </c>
      <c r="I112" s="52">
        <v>5</v>
      </c>
      <c r="J112" s="52">
        <v>5</v>
      </c>
      <c r="K112" s="24"/>
    </row>
    <row r="113" spans="1:11" hidden="1" outlineLevel="2">
      <c r="A113" s="24"/>
      <c r="B113" s="24"/>
      <c r="C113" s="52" t="s">
        <v>70</v>
      </c>
      <c r="D113" s="52"/>
      <c r="E113" s="24">
        <f>E112+E111</f>
        <v>5</v>
      </c>
      <c r="F113" s="24">
        <f t="shared" ref="F113:J113" si="117">F112+F111</f>
        <v>10</v>
      </c>
      <c r="G113" s="24">
        <f t="shared" si="117"/>
        <v>15</v>
      </c>
      <c r="H113" s="24">
        <f t="shared" si="117"/>
        <v>20</v>
      </c>
      <c r="I113" s="24">
        <f t="shared" si="117"/>
        <v>25</v>
      </c>
      <c r="J113" s="24">
        <f t="shared" si="117"/>
        <v>30</v>
      </c>
      <c r="K113" s="24"/>
    </row>
    <row r="114" spans="1:11" hidden="1" outlineLevel="2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hidden="1" outlineLevel="2">
      <c r="A115" s="24"/>
      <c r="B115" s="24"/>
      <c r="C115" s="52" t="s">
        <v>71</v>
      </c>
      <c r="D115" s="52"/>
      <c r="E115" s="24">
        <v>0</v>
      </c>
      <c r="F115" s="24">
        <f>+E117</f>
        <v>10</v>
      </c>
      <c r="G115" s="24">
        <f t="shared" ref="G115:J115" si="118">+F117</f>
        <v>20</v>
      </c>
      <c r="H115" s="24">
        <f t="shared" si="118"/>
        <v>30</v>
      </c>
      <c r="I115" s="24">
        <f t="shared" si="118"/>
        <v>40</v>
      </c>
      <c r="J115" s="24">
        <f t="shared" si="118"/>
        <v>50</v>
      </c>
      <c r="K115" s="24"/>
    </row>
    <row r="116" spans="1:11" hidden="1" outlineLevel="2">
      <c r="A116" s="24"/>
      <c r="B116" s="24"/>
      <c r="C116" s="52" t="s">
        <v>72</v>
      </c>
      <c r="D116" s="52"/>
      <c r="E116" s="52">
        <v>10</v>
      </c>
      <c r="F116" s="52">
        <v>10</v>
      </c>
      <c r="G116" s="52">
        <v>10</v>
      </c>
      <c r="H116" s="52">
        <v>10</v>
      </c>
      <c r="I116" s="52">
        <v>10</v>
      </c>
      <c r="J116" s="52">
        <v>10</v>
      </c>
      <c r="K116" s="24"/>
    </row>
    <row r="117" spans="1:11" hidden="1" outlineLevel="2">
      <c r="A117" s="24"/>
      <c r="B117" s="24"/>
      <c r="C117" s="52" t="s">
        <v>73</v>
      </c>
      <c r="D117" s="52"/>
      <c r="E117" s="24">
        <f>E116+E115</f>
        <v>10</v>
      </c>
      <c r="F117" s="24">
        <f t="shared" ref="F117" si="119">F116+F115</f>
        <v>20</v>
      </c>
      <c r="G117" s="24">
        <f t="shared" ref="G117" si="120">G116+G115</f>
        <v>30</v>
      </c>
      <c r="H117" s="24">
        <f t="shared" ref="H117" si="121">H116+H115</f>
        <v>40</v>
      </c>
      <c r="I117" s="24">
        <f t="shared" ref="I117" si="122">I116+I115</f>
        <v>50</v>
      </c>
      <c r="J117" s="24">
        <f t="shared" ref="J117" si="123">J116+J115</f>
        <v>60</v>
      </c>
      <c r="K117" s="24"/>
    </row>
    <row r="118" spans="1:11" hidden="1" outlineLevel="2">
      <c r="A118" s="24"/>
      <c r="B118" s="24"/>
      <c r="C118" s="52"/>
      <c r="D118" s="52"/>
      <c r="E118" s="24"/>
      <c r="F118" s="24"/>
      <c r="G118" s="24"/>
      <c r="H118" s="24"/>
      <c r="I118" s="24"/>
      <c r="J118" s="24"/>
      <c r="K118" s="24"/>
    </row>
    <row r="119" spans="1:11" hidden="1" outlineLevel="2">
      <c r="A119" s="24"/>
      <c r="B119" s="24"/>
      <c r="C119" s="52" t="s">
        <v>74</v>
      </c>
      <c r="D119" s="52"/>
      <c r="E119" s="24">
        <f>+E116-E112</f>
        <v>5</v>
      </c>
      <c r="F119" s="24">
        <f t="shared" ref="F119:J119" si="124">+F116-F112</f>
        <v>5</v>
      </c>
      <c r="G119" s="24">
        <f t="shared" si="124"/>
        <v>5</v>
      </c>
      <c r="H119" s="24">
        <f t="shared" si="124"/>
        <v>5</v>
      </c>
      <c r="I119" s="24">
        <f t="shared" si="124"/>
        <v>5</v>
      </c>
      <c r="J119" s="24">
        <f t="shared" si="124"/>
        <v>5</v>
      </c>
      <c r="K119" s="24"/>
    </row>
    <row r="120" spans="1:11" hidden="1" outlineLevel="2">
      <c r="A120" s="24"/>
      <c r="B120" s="24"/>
      <c r="C120" s="52" t="s">
        <v>75</v>
      </c>
      <c r="D120" s="52"/>
      <c r="E120" s="24">
        <f t="shared" ref="E120:J120" si="125">+E117-E113</f>
        <v>5</v>
      </c>
      <c r="F120" s="24">
        <f t="shared" si="125"/>
        <v>10</v>
      </c>
      <c r="G120" s="24">
        <f t="shared" si="125"/>
        <v>15</v>
      </c>
      <c r="H120" s="24">
        <f t="shared" si="125"/>
        <v>20</v>
      </c>
      <c r="I120" s="24">
        <f t="shared" si="125"/>
        <v>25</v>
      </c>
      <c r="J120" s="24">
        <f t="shared" si="125"/>
        <v>30</v>
      </c>
      <c r="K120" s="24"/>
    </row>
    <row r="121" spans="1:11" hidden="1" outlineLevel="1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hidden="1" outlineLevel="2">
      <c r="A122" s="1" t="s">
        <v>29</v>
      </c>
      <c r="C122" t="str">
        <f t="shared" ref="C122:C139" si="126">C80</f>
        <v>Menge (Umsatz)</v>
      </c>
      <c r="E122" s="25">
        <v>0</v>
      </c>
      <c r="F122" s="25">
        <v>0</v>
      </c>
      <c r="G122" s="25">
        <v>0</v>
      </c>
      <c r="H122" s="25">
        <v>0</v>
      </c>
      <c r="I122" s="25">
        <v>0</v>
      </c>
      <c r="J122" s="25">
        <v>0</v>
      </c>
      <c r="K122" s="25"/>
    </row>
    <row r="123" spans="1:11" hidden="1" outlineLevel="2">
      <c r="C123" t="str">
        <f t="shared" si="126"/>
        <v>Preis (Umsatz)</v>
      </c>
      <c r="E123" s="25">
        <v>0</v>
      </c>
      <c r="F123" s="25">
        <v>0</v>
      </c>
      <c r="G123" s="25">
        <v>0</v>
      </c>
      <c r="H123" s="25">
        <v>0</v>
      </c>
      <c r="I123" s="25">
        <v>0</v>
      </c>
      <c r="J123" s="25">
        <v>0</v>
      </c>
      <c r="K123" s="25"/>
    </row>
    <row r="124" spans="1:11" hidden="1" outlineLevel="2">
      <c r="C124" t="str">
        <f t="shared" si="126"/>
        <v>Menge (Rohmaterial)</v>
      </c>
      <c r="E124" s="25">
        <v>0</v>
      </c>
      <c r="F124" s="25">
        <v>0</v>
      </c>
      <c r="G124" s="25">
        <v>0</v>
      </c>
      <c r="H124" s="25">
        <v>0</v>
      </c>
      <c r="I124" s="25">
        <v>0</v>
      </c>
      <c r="J124" s="25">
        <v>0</v>
      </c>
      <c r="K124" s="25"/>
    </row>
    <row r="125" spans="1:11" hidden="1" outlineLevel="2">
      <c r="C125" t="str">
        <f t="shared" si="126"/>
        <v>Preis (Rohmaterial)</v>
      </c>
      <c r="E125" s="25">
        <v>0</v>
      </c>
      <c r="F125" s="25">
        <v>0</v>
      </c>
      <c r="G125" s="25">
        <v>0</v>
      </c>
      <c r="H125" s="25">
        <v>0</v>
      </c>
      <c r="I125" s="25">
        <v>0</v>
      </c>
      <c r="J125" s="25">
        <v>0</v>
      </c>
      <c r="K125" s="25"/>
    </row>
    <row r="126" spans="1:11" hidden="1" outlineLevel="2">
      <c r="C126" t="str">
        <f t="shared" si="126"/>
        <v>Menge (Personalaufwand)</v>
      </c>
      <c r="E126" s="25">
        <v>0</v>
      </c>
      <c r="F126" s="25">
        <v>0</v>
      </c>
      <c r="G126" s="25">
        <v>0</v>
      </c>
      <c r="H126" s="25">
        <v>0</v>
      </c>
      <c r="I126" s="25">
        <v>0</v>
      </c>
      <c r="J126" s="25">
        <v>0</v>
      </c>
      <c r="K126" s="25"/>
    </row>
    <row r="127" spans="1:11" hidden="1" outlineLevel="2">
      <c r="C127" t="str">
        <f t="shared" si="126"/>
        <v>Preis (Personalaufwand)</v>
      </c>
      <c r="E127" s="25">
        <v>0</v>
      </c>
      <c r="F127" s="25">
        <v>0</v>
      </c>
      <c r="G127" s="25">
        <v>0</v>
      </c>
      <c r="H127" s="25">
        <v>0</v>
      </c>
      <c r="I127" s="25">
        <v>0</v>
      </c>
      <c r="J127" s="25">
        <v>0</v>
      </c>
      <c r="K127" s="25"/>
    </row>
    <row r="128" spans="1:11" hidden="1" outlineLevel="2">
      <c r="C128" t="str">
        <f t="shared" si="126"/>
        <v>Menge (Energieaufwand)</v>
      </c>
      <c r="E128" s="25">
        <v>-7.0000000000000001E-3</v>
      </c>
      <c r="F128" s="25">
        <v>-7.0000000000000001E-3</v>
      </c>
      <c r="G128" s="25">
        <v>-7.0000000000000001E-3</v>
      </c>
      <c r="H128" s="25">
        <v>-7.0000000000000001E-3</v>
      </c>
      <c r="I128" s="25">
        <v>-7.0000000000000001E-3</v>
      </c>
      <c r="J128" s="25">
        <v>-7.0000000000000001E-3</v>
      </c>
      <c r="K128" s="25"/>
    </row>
    <row r="129" spans="3:11" hidden="1" outlineLevel="2">
      <c r="C129" t="str">
        <f t="shared" si="126"/>
        <v>Preis (Energieaufwand)</v>
      </c>
      <c r="E129" s="25">
        <v>0</v>
      </c>
      <c r="F129" s="25">
        <v>0</v>
      </c>
      <c r="G129" s="25">
        <v>0</v>
      </c>
      <c r="H129" s="25">
        <v>0</v>
      </c>
      <c r="I129" s="25">
        <v>0</v>
      </c>
      <c r="J129" s="25">
        <v>0</v>
      </c>
      <c r="K129" s="25"/>
    </row>
    <row r="130" spans="3:11" hidden="1" outlineLevel="2">
      <c r="C130" t="str">
        <f t="shared" si="126"/>
        <v>Menge (Mieteaufwand)</v>
      </c>
      <c r="E130" s="25">
        <v>0</v>
      </c>
      <c r="F130" s="25">
        <v>0</v>
      </c>
      <c r="G130" s="25">
        <v>0</v>
      </c>
      <c r="H130" s="25">
        <v>0</v>
      </c>
      <c r="I130" s="25">
        <v>0</v>
      </c>
      <c r="J130" s="25">
        <v>0</v>
      </c>
      <c r="K130" s="25"/>
    </row>
    <row r="131" spans="3:11" hidden="1" outlineLevel="2">
      <c r="C131" t="str">
        <f t="shared" si="126"/>
        <v>Preis (Mieteaufwand)</v>
      </c>
      <c r="E131" s="25">
        <v>0</v>
      </c>
      <c r="F131" s="25">
        <v>0</v>
      </c>
      <c r="G131" s="25">
        <v>0</v>
      </c>
      <c r="H131" s="25">
        <v>0</v>
      </c>
      <c r="I131" s="25">
        <v>0</v>
      </c>
      <c r="J131" s="25">
        <v>0</v>
      </c>
      <c r="K131" s="25"/>
    </row>
    <row r="132" spans="3:11" hidden="1" outlineLevel="2">
      <c r="C132" t="str">
        <f t="shared" si="126"/>
        <v>Abschreibung</v>
      </c>
      <c r="E132" s="25">
        <v>0</v>
      </c>
      <c r="F132" s="25">
        <v>0</v>
      </c>
      <c r="G132" s="25">
        <v>0</v>
      </c>
      <c r="H132" s="25">
        <v>0</v>
      </c>
      <c r="I132" s="25">
        <v>0</v>
      </c>
      <c r="J132" s="25">
        <v>0</v>
      </c>
      <c r="K132" s="25"/>
    </row>
    <row r="133" spans="3:11" hidden="1" outlineLevel="2">
      <c r="C133" t="str">
        <f t="shared" si="126"/>
        <v>Sonstiger Aufwand</v>
      </c>
      <c r="E133" s="25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5"/>
    </row>
    <row r="134" spans="3:11" hidden="1" outlineLevel="2">
      <c r="C134" t="str">
        <f t="shared" si="126"/>
        <v>Menge (Zinsen)</v>
      </c>
      <c r="E134" s="25">
        <v>0</v>
      </c>
      <c r="F134" s="25">
        <v>0</v>
      </c>
      <c r="G134" s="25">
        <v>0</v>
      </c>
      <c r="H134" s="25">
        <v>0</v>
      </c>
      <c r="I134" s="25">
        <v>0</v>
      </c>
      <c r="J134" s="25">
        <v>0</v>
      </c>
      <c r="K134" s="25"/>
    </row>
    <row r="135" spans="3:11" hidden="1" outlineLevel="2">
      <c r="C135" t="str">
        <f t="shared" si="126"/>
        <v>Preis (Zinsen)</v>
      </c>
      <c r="E135" s="25">
        <v>0</v>
      </c>
      <c r="F135" s="25">
        <v>0</v>
      </c>
      <c r="G135" s="25">
        <v>0</v>
      </c>
      <c r="H135" s="25">
        <v>0</v>
      </c>
      <c r="I135" s="25">
        <v>0</v>
      </c>
      <c r="J135" s="25">
        <v>0</v>
      </c>
      <c r="K135" s="25"/>
    </row>
    <row r="136" spans="3:11" hidden="1" outlineLevel="2">
      <c r="C136" t="str">
        <f t="shared" si="126"/>
        <v>Steuersatz</v>
      </c>
      <c r="E136" s="25">
        <v>0</v>
      </c>
      <c r="F136" s="25">
        <v>0</v>
      </c>
      <c r="G136" s="25">
        <v>0</v>
      </c>
      <c r="H136" s="25">
        <v>0</v>
      </c>
      <c r="I136" s="25">
        <v>0</v>
      </c>
      <c r="J136" s="25">
        <v>0</v>
      </c>
      <c r="K136" s="25"/>
    </row>
    <row r="137" spans="3:11" hidden="1" outlineLevel="2">
      <c r="C137">
        <f t="shared" si="126"/>
        <v>0</v>
      </c>
    </row>
    <row r="138" spans="3:11" hidden="1" outlineLevel="2">
      <c r="C138" t="str">
        <f t="shared" si="126"/>
        <v>Investitionen in Sachanlagen</v>
      </c>
      <c r="E138" s="33">
        <v>1000</v>
      </c>
      <c r="F138" s="33">
        <v>1000</v>
      </c>
      <c r="G138" s="33">
        <v>1000</v>
      </c>
      <c r="H138" s="33">
        <v>1000</v>
      </c>
      <c r="I138" s="33">
        <v>1000</v>
      </c>
      <c r="J138" s="33">
        <v>1000</v>
      </c>
      <c r="K138" s="33"/>
    </row>
    <row r="139" spans="3:11" hidden="1" outlineLevel="2">
      <c r="C139" t="str">
        <f t="shared" si="126"/>
        <v>Investitionen in Working Capital</v>
      </c>
      <c r="E139" s="11"/>
      <c r="F139" s="11"/>
      <c r="G139" s="11"/>
      <c r="H139" s="11"/>
      <c r="I139" s="11"/>
      <c r="J139" s="11"/>
      <c r="K139" s="11"/>
    </row>
    <row r="140" spans="3:11" hidden="1" outlineLevel="2">
      <c r="C140" t="s">
        <v>41</v>
      </c>
      <c r="E140" s="26">
        <v>0</v>
      </c>
      <c r="F140" s="26">
        <v>0</v>
      </c>
      <c r="G140" s="26">
        <v>0</v>
      </c>
      <c r="H140" s="26">
        <v>0</v>
      </c>
      <c r="I140" s="26">
        <v>0</v>
      </c>
      <c r="J140" s="26">
        <v>0</v>
      </c>
      <c r="K140" s="26"/>
    </row>
    <row r="141" spans="3:11" hidden="1" outlineLevel="2">
      <c r="C141" t="s">
        <v>42</v>
      </c>
      <c r="E141" s="26">
        <v>0</v>
      </c>
      <c r="F141" s="26">
        <v>0</v>
      </c>
      <c r="G141" s="26">
        <v>0</v>
      </c>
      <c r="H141" s="26">
        <v>0</v>
      </c>
      <c r="I141" s="26">
        <v>0</v>
      </c>
      <c r="J141" s="26">
        <v>0</v>
      </c>
      <c r="K141" s="26"/>
    </row>
    <row r="142" spans="3:11" hidden="1" outlineLevel="2">
      <c r="C142" s="31" t="s">
        <v>33</v>
      </c>
      <c r="D142" s="31"/>
      <c r="E142" s="37">
        <f>E$34-(E$32*(1+E140)*E$33*(1+E141))</f>
        <v>0</v>
      </c>
      <c r="F142" s="37">
        <f t="shared" ref="F142" si="127">F$34-(F$32*(1+F140)*F$33*(1+F141))</f>
        <v>0</v>
      </c>
      <c r="G142" s="37">
        <f t="shared" ref="G142" si="128">G$34-(G$32*(1+G140)*G$33*(1+G141))</f>
        <v>0</v>
      </c>
      <c r="H142" s="37">
        <f t="shared" ref="H142" si="129">H$34-(H$32*(1+H140)*H$33*(1+H141))</f>
        <v>0</v>
      </c>
      <c r="I142" s="37">
        <f t="shared" ref="I142" si="130">I$34-(I$32*(1+I140)*I$33*(1+I141))</f>
        <v>0</v>
      </c>
      <c r="J142" s="37">
        <f t="shared" ref="J142" si="131">J$34-(J$32*(1+J140)*J$33*(1+J141))</f>
        <v>0</v>
      </c>
      <c r="K142" s="37"/>
    </row>
    <row r="143" spans="3:11" hidden="1" outlineLevel="2">
      <c r="C143" s="31" t="s">
        <v>34</v>
      </c>
      <c r="D143" s="31"/>
      <c r="E143" s="11" t="s">
        <v>38</v>
      </c>
      <c r="F143" s="11"/>
      <c r="G143" s="11"/>
      <c r="H143" s="11"/>
      <c r="I143" s="11"/>
      <c r="J143" s="11"/>
      <c r="K143" s="11"/>
    </row>
    <row r="144" spans="3:11" hidden="1" outlineLevel="2">
      <c r="C144" s="32" t="s">
        <v>35</v>
      </c>
      <c r="D144" s="32"/>
      <c r="E144" s="11" t="s">
        <v>38</v>
      </c>
      <c r="F144" s="11"/>
      <c r="G144" s="11"/>
      <c r="H144" s="11"/>
      <c r="I144" s="11"/>
      <c r="J144" s="11"/>
      <c r="K144" s="11"/>
    </row>
    <row r="145" spans="1:11" hidden="1" outlineLevel="2">
      <c r="C145" s="32" t="s">
        <v>36</v>
      </c>
      <c r="D145" s="32"/>
      <c r="E145" s="11" t="s">
        <v>38</v>
      </c>
      <c r="F145" s="11"/>
      <c r="G145" s="11"/>
      <c r="H145" s="11"/>
      <c r="I145" s="11"/>
      <c r="J145" s="11"/>
      <c r="K145" s="11"/>
    </row>
    <row r="146" spans="1:11" hidden="1" outlineLevel="2"/>
    <row r="147" spans="1:11" hidden="1" outlineLevel="1" collapsed="1"/>
    <row r="148" spans="1:11" hidden="1" outlineLevel="1">
      <c r="A148" s="1" t="s">
        <v>32</v>
      </c>
    </row>
    <row r="149" spans="1:11" hidden="1" outlineLevel="2">
      <c r="C149" t="str">
        <f t="shared" ref="C149:C166" si="132">C122</f>
        <v>Menge (Umsatz)</v>
      </c>
      <c r="E149" s="27">
        <f t="shared" ref="E149:J154" si="133">1+E122*E$106+E80*E$79+E52*E$50</f>
        <v>0.97</v>
      </c>
      <c r="F149" s="27">
        <f t="shared" si="133"/>
        <v>0.97</v>
      </c>
      <c r="G149" s="27">
        <f t="shared" si="133"/>
        <v>0.97</v>
      </c>
      <c r="H149" s="27">
        <f t="shared" si="133"/>
        <v>0.97</v>
      </c>
      <c r="I149" s="27">
        <f t="shared" si="133"/>
        <v>0.97</v>
      </c>
      <c r="J149" s="27">
        <f t="shared" si="133"/>
        <v>0.97</v>
      </c>
      <c r="K149" s="27"/>
    </row>
    <row r="150" spans="1:11" hidden="1" outlineLevel="2">
      <c r="C150" t="str">
        <f t="shared" si="132"/>
        <v>Preis (Umsatz)</v>
      </c>
      <c r="E150" s="27">
        <f t="shared" si="133"/>
        <v>1.1150000000000002</v>
      </c>
      <c r="F150" s="27">
        <f t="shared" si="133"/>
        <v>1.1150000000000002</v>
      </c>
      <c r="G150" s="27">
        <f t="shared" si="133"/>
        <v>1.1150000000000002</v>
      </c>
      <c r="H150" s="27">
        <f t="shared" si="133"/>
        <v>1.1150000000000002</v>
      </c>
      <c r="I150" s="27">
        <f t="shared" si="133"/>
        <v>1.1150000000000002</v>
      </c>
      <c r="J150" s="27">
        <f t="shared" si="133"/>
        <v>1.1150000000000002</v>
      </c>
      <c r="K150" s="27"/>
    </row>
    <row r="151" spans="1:11" hidden="1" outlineLevel="2">
      <c r="C151" t="str">
        <f t="shared" si="132"/>
        <v>Menge (Rohmaterial)</v>
      </c>
      <c r="E151" s="27">
        <f t="shared" si="133"/>
        <v>0.97</v>
      </c>
      <c r="F151" s="27">
        <f t="shared" si="133"/>
        <v>0.97</v>
      </c>
      <c r="G151" s="27">
        <f t="shared" si="133"/>
        <v>0.97</v>
      </c>
      <c r="H151" s="27">
        <f t="shared" si="133"/>
        <v>0.97</v>
      </c>
      <c r="I151" s="27">
        <f t="shared" si="133"/>
        <v>0.97</v>
      </c>
      <c r="J151" s="27">
        <f t="shared" si="133"/>
        <v>0.97</v>
      </c>
      <c r="K151" s="27"/>
    </row>
    <row r="152" spans="1:11" hidden="1" outlineLevel="2">
      <c r="C152" t="str">
        <f t="shared" si="132"/>
        <v>Preis (Rohmaterial)</v>
      </c>
      <c r="E152" s="27">
        <f>1+E125*E$106+E83*E79+E55*E$50</f>
        <v>1.6566666666666667</v>
      </c>
      <c r="F152" s="27">
        <f>1+F125*F$106+F83*F79+F55*F$50</f>
        <v>1.6566666666666667</v>
      </c>
      <c r="G152" s="27">
        <f t="shared" ref="G152:J152" si="134">1+G125*G$106+G83*G79+G55*G$50</f>
        <v>1.6566666666666667</v>
      </c>
      <c r="H152" s="27">
        <f t="shared" si="134"/>
        <v>1.6566666666666667</v>
      </c>
      <c r="I152" s="27">
        <f t="shared" si="134"/>
        <v>1.6566666666666667</v>
      </c>
      <c r="J152" s="27">
        <f t="shared" si="134"/>
        <v>1.6566666666666667</v>
      </c>
      <c r="K152" s="27"/>
    </row>
    <row r="153" spans="1:11" hidden="1" outlineLevel="2">
      <c r="C153" t="str">
        <f t="shared" si="132"/>
        <v>Menge (Personalaufwand)</v>
      </c>
      <c r="E153" s="27">
        <f t="shared" si="133"/>
        <v>1</v>
      </c>
      <c r="F153" s="27">
        <f t="shared" si="133"/>
        <v>1</v>
      </c>
      <c r="G153" s="27">
        <f t="shared" si="133"/>
        <v>1</v>
      </c>
      <c r="H153" s="27">
        <f t="shared" si="133"/>
        <v>1</v>
      </c>
      <c r="I153" s="27">
        <f t="shared" si="133"/>
        <v>1</v>
      </c>
      <c r="J153" s="27">
        <f t="shared" si="133"/>
        <v>1</v>
      </c>
      <c r="K153" s="27"/>
    </row>
    <row r="154" spans="1:11" hidden="1" outlineLevel="2">
      <c r="C154" t="str">
        <f t="shared" si="132"/>
        <v>Preis (Personalaufwand)</v>
      </c>
      <c r="E154" s="27">
        <f t="shared" si="133"/>
        <v>1</v>
      </c>
      <c r="F154" s="27">
        <f t="shared" si="133"/>
        <v>1</v>
      </c>
      <c r="G154" s="27">
        <f t="shared" si="133"/>
        <v>1</v>
      </c>
      <c r="H154" s="27">
        <f t="shared" si="133"/>
        <v>1</v>
      </c>
      <c r="I154" s="27">
        <f t="shared" si="133"/>
        <v>1</v>
      </c>
      <c r="J154" s="27">
        <f t="shared" si="133"/>
        <v>1</v>
      </c>
      <c r="K154" s="27"/>
    </row>
    <row r="155" spans="1:11" hidden="1" outlineLevel="2">
      <c r="C155" t="str">
        <f t="shared" si="132"/>
        <v>Menge (Energieaufwand)</v>
      </c>
      <c r="E155" s="86">
        <f>1+E128*E$106+E86*E$79+E58*E$50</f>
        <v>0.96499999999999997</v>
      </c>
      <c r="F155" s="86">
        <f t="shared" ref="F155:J155" si="135">1+F128*F$106+F86*F$79+F58*F$50</f>
        <v>0.92999999999999994</v>
      </c>
      <c r="G155" s="86">
        <f t="shared" si="135"/>
        <v>0.89500000000000002</v>
      </c>
      <c r="H155" s="86">
        <f t="shared" si="135"/>
        <v>0.86</v>
      </c>
      <c r="I155" s="86">
        <f t="shared" si="135"/>
        <v>0.82499999999999996</v>
      </c>
      <c r="J155" s="86">
        <f t="shared" si="135"/>
        <v>0.79</v>
      </c>
      <c r="K155" s="27"/>
    </row>
    <row r="156" spans="1:11" hidden="1" outlineLevel="2">
      <c r="C156" t="str">
        <f t="shared" si="132"/>
        <v>Preis (Energieaufwand)</v>
      </c>
      <c r="E156" s="27">
        <f t="shared" ref="E156:J163" si="136">1+E129*E$106+E87*E$79+E59*E$50</f>
        <v>1</v>
      </c>
      <c r="F156" s="27">
        <f t="shared" si="136"/>
        <v>1</v>
      </c>
      <c r="G156" s="27">
        <f t="shared" si="136"/>
        <v>1</v>
      </c>
      <c r="H156" s="27">
        <f t="shared" si="136"/>
        <v>1</v>
      </c>
      <c r="I156" s="27">
        <f t="shared" si="136"/>
        <v>1</v>
      </c>
      <c r="J156" s="27">
        <f t="shared" si="136"/>
        <v>1</v>
      </c>
      <c r="K156" s="27"/>
    </row>
    <row r="157" spans="1:11" hidden="1" outlineLevel="2">
      <c r="C157" t="str">
        <f t="shared" si="132"/>
        <v>Menge (Mieteaufwand)</v>
      </c>
      <c r="E157" s="27">
        <f t="shared" si="136"/>
        <v>1</v>
      </c>
      <c r="F157" s="27">
        <f t="shared" si="136"/>
        <v>1</v>
      </c>
      <c r="G157" s="27">
        <f t="shared" si="136"/>
        <v>1</v>
      </c>
      <c r="H157" s="27">
        <f t="shared" si="136"/>
        <v>1</v>
      </c>
      <c r="I157" s="27">
        <f t="shared" si="136"/>
        <v>1</v>
      </c>
      <c r="J157" s="27">
        <f t="shared" si="136"/>
        <v>1</v>
      </c>
      <c r="K157" s="27"/>
    </row>
    <row r="158" spans="1:11" hidden="1" outlineLevel="2">
      <c r="C158" t="str">
        <f t="shared" si="132"/>
        <v>Preis (Mieteaufwand)</v>
      </c>
      <c r="E158" s="27">
        <f t="shared" si="136"/>
        <v>1</v>
      </c>
      <c r="F158" s="27">
        <f t="shared" si="136"/>
        <v>1</v>
      </c>
      <c r="G158" s="27">
        <f t="shared" si="136"/>
        <v>1</v>
      </c>
      <c r="H158" s="27">
        <f t="shared" si="136"/>
        <v>1</v>
      </c>
      <c r="I158" s="27">
        <f t="shared" si="136"/>
        <v>1</v>
      </c>
      <c r="J158" s="27">
        <f t="shared" si="136"/>
        <v>1</v>
      </c>
      <c r="K158" s="27"/>
    </row>
    <row r="159" spans="1:11" hidden="1" outlineLevel="2">
      <c r="C159" t="str">
        <f t="shared" si="132"/>
        <v>Abschreibung</v>
      </c>
      <c r="E159" s="27">
        <f t="shared" si="136"/>
        <v>1</v>
      </c>
      <c r="F159" s="27">
        <f t="shared" si="136"/>
        <v>1</v>
      </c>
      <c r="G159" s="27">
        <f t="shared" si="136"/>
        <v>1</v>
      </c>
      <c r="H159" s="27">
        <f t="shared" si="136"/>
        <v>1</v>
      </c>
      <c r="I159" s="27">
        <f t="shared" si="136"/>
        <v>1</v>
      </c>
      <c r="J159" s="27">
        <f t="shared" si="136"/>
        <v>1</v>
      </c>
      <c r="K159" s="27"/>
    </row>
    <row r="160" spans="1:11" hidden="1" outlineLevel="2">
      <c r="C160" t="str">
        <f t="shared" si="132"/>
        <v>Sonstiger Aufwand</v>
      </c>
      <c r="E160" s="27">
        <f t="shared" si="136"/>
        <v>1</v>
      </c>
      <c r="F160" s="27">
        <f t="shared" si="136"/>
        <v>1</v>
      </c>
      <c r="G160" s="27">
        <f t="shared" si="136"/>
        <v>1</v>
      </c>
      <c r="H160" s="27">
        <f t="shared" si="136"/>
        <v>1</v>
      </c>
      <c r="I160" s="27">
        <f t="shared" si="136"/>
        <v>1</v>
      </c>
      <c r="J160" s="27">
        <f t="shared" si="136"/>
        <v>1</v>
      </c>
      <c r="K160" s="27"/>
    </row>
    <row r="161" spans="2:12" hidden="1" outlineLevel="2">
      <c r="C161" t="str">
        <f t="shared" si="132"/>
        <v>Menge (Zinsen)</v>
      </c>
      <c r="E161" s="27">
        <f t="shared" si="136"/>
        <v>1</v>
      </c>
      <c r="F161" s="27">
        <f t="shared" si="136"/>
        <v>1</v>
      </c>
      <c r="G161" s="27">
        <f t="shared" si="136"/>
        <v>1</v>
      </c>
      <c r="H161" s="27">
        <f t="shared" si="136"/>
        <v>1</v>
      </c>
      <c r="I161" s="27">
        <f t="shared" si="136"/>
        <v>1</v>
      </c>
      <c r="J161" s="27">
        <f t="shared" si="136"/>
        <v>1</v>
      </c>
      <c r="K161" s="27"/>
    </row>
    <row r="162" spans="2:12" hidden="1" outlineLevel="2">
      <c r="C162" t="str">
        <f t="shared" si="132"/>
        <v>Preis (Zinsen)</v>
      </c>
      <c r="E162" s="27">
        <f t="shared" si="136"/>
        <v>0.99</v>
      </c>
      <c r="F162" s="27">
        <f t="shared" si="136"/>
        <v>0.99</v>
      </c>
      <c r="G162" s="27">
        <f t="shared" si="136"/>
        <v>0.99</v>
      </c>
      <c r="H162" s="27">
        <f t="shared" si="136"/>
        <v>0.99</v>
      </c>
      <c r="I162" s="27">
        <f t="shared" si="136"/>
        <v>0.99</v>
      </c>
      <c r="J162" s="27">
        <f t="shared" si="136"/>
        <v>0.99</v>
      </c>
      <c r="K162" s="27"/>
    </row>
    <row r="163" spans="2:12" hidden="1" outlineLevel="2">
      <c r="C163" t="str">
        <f t="shared" si="132"/>
        <v>Steuersatz</v>
      </c>
      <c r="E163" s="27">
        <f t="shared" si="136"/>
        <v>1</v>
      </c>
      <c r="F163" s="27">
        <f t="shared" si="136"/>
        <v>1</v>
      </c>
      <c r="G163" s="27">
        <f t="shared" si="136"/>
        <v>1</v>
      </c>
      <c r="H163" s="27">
        <f t="shared" si="136"/>
        <v>1</v>
      </c>
      <c r="I163" s="27">
        <f t="shared" si="136"/>
        <v>1</v>
      </c>
      <c r="J163" s="27">
        <f t="shared" si="136"/>
        <v>1</v>
      </c>
      <c r="K163" s="27"/>
    </row>
    <row r="164" spans="2:12" hidden="1" outlineLevel="2">
      <c r="C164">
        <f t="shared" si="132"/>
        <v>0</v>
      </c>
      <c r="E164" s="28"/>
      <c r="F164" s="28"/>
      <c r="G164" s="28"/>
      <c r="H164" s="28"/>
      <c r="I164" s="28"/>
      <c r="J164" s="28"/>
      <c r="K164" s="28"/>
    </row>
    <row r="165" spans="2:12" hidden="1" outlineLevel="2">
      <c r="C165" t="str">
        <f t="shared" si="132"/>
        <v>Investitionen in Sachanlagen</v>
      </c>
      <c r="E165" s="41">
        <f>E30+E138*E$119+E96*E$79+E68*E$50</f>
        <v>35000</v>
      </c>
      <c r="F165" s="41">
        <f t="shared" ref="F165:J165" si="137">F30+F138*F$119+F96*F$79+F68*F$50</f>
        <v>35000</v>
      </c>
      <c r="G165" s="41">
        <f t="shared" si="137"/>
        <v>35000</v>
      </c>
      <c r="H165" s="41">
        <f t="shared" si="137"/>
        <v>35000</v>
      </c>
      <c r="I165" s="41">
        <f t="shared" si="137"/>
        <v>35000</v>
      </c>
      <c r="J165" s="41">
        <f t="shared" si="137"/>
        <v>35000</v>
      </c>
      <c r="K165" s="41"/>
    </row>
    <row r="166" spans="2:12" hidden="1" outlineLevel="2">
      <c r="C166" t="str">
        <f t="shared" si="132"/>
        <v>Investitionen in Working Capital</v>
      </c>
      <c r="E166" s="27"/>
      <c r="F166" s="27"/>
      <c r="G166" s="27"/>
      <c r="H166" s="27"/>
      <c r="I166" s="27"/>
      <c r="J166" s="27"/>
      <c r="K166" s="27"/>
    </row>
    <row r="167" spans="2:12" hidden="1" outlineLevel="2">
      <c r="C167" t="s">
        <v>45</v>
      </c>
      <c r="E167" s="39">
        <f t="shared" ref="E167:J167" si="138">(E32*(1+E70*E50)-E32)+(E32*(1+E98*E79)-E32)+(E32*(1+E140*E106)-E32)</f>
        <v>0</v>
      </c>
      <c r="F167" s="39">
        <f t="shared" si="138"/>
        <v>0</v>
      </c>
      <c r="G167" s="39">
        <f t="shared" si="138"/>
        <v>0</v>
      </c>
      <c r="H167" s="39">
        <f t="shared" si="138"/>
        <v>0</v>
      </c>
      <c r="I167" s="39">
        <f t="shared" si="138"/>
        <v>0</v>
      </c>
      <c r="J167" s="39">
        <f t="shared" si="138"/>
        <v>0</v>
      </c>
      <c r="K167" s="39"/>
      <c r="L167" s="30"/>
    </row>
    <row r="168" spans="2:12" hidden="1" outlineLevel="2">
      <c r="C168" t="s">
        <v>46</v>
      </c>
      <c r="E168" s="39">
        <f>(E33*(1+E71*E50)-E33)+(E33*(1+E99*E79)-E33)+(E33*(1+E141*E106)-E33)</f>
        <v>39.4</v>
      </c>
      <c r="F168" s="39">
        <f t="shared" ref="F168:J168" si="139">(F33*(1+F71*F50)-F33)+(F33*(1+F99*F79)-F33)+(F33*(1+F141*F106)-F33)</f>
        <v>39.4</v>
      </c>
      <c r="G168" s="39">
        <f t="shared" si="139"/>
        <v>39.4</v>
      </c>
      <c r="H168" s="39">
        <f t="shared" si="139"/>
        <v>39.4</v>
      </c>
      <c r="I168" s="39">
        <f t="shared" si="139"/>
        <v>39.4</v>
      </c>
      <c r="J168" s="39">
        <f t="shared" si="139"/>
        <v>39.4</v>
      </c>
      <c r="K168" s="39"/>
      <c r="L168" s="16" t="s">
        <v>38</v>
      </c>
    </row>
    <row r="169" spans="2:12" hidden="1" outlineLevel="2">
      <c r="B169" s="100" t="s">
        <v>37</v>
      </c>
      <c r="C169" s="31" t="s">
        <v>33</v>
      </c>
      <c r="D169" s="31"/>
      <c r="E169" s="30">
        <f>(E32+E167)*(E33+E168)</f>
        <v>99400</v>
      </c>
      <c r="F169" s="30">
        <f t="shared" ref="F169:J169" si="140">(F32+F167)*(F33+F168)</f>
        <v>99400</v>
      </c>
      <c r="G169" s="30">
        <f t="shared" si="140"/>
        <v>99400</v>
      </c>
      <c r="H169" s="30">
        <f t="shared" si="140"/>
        <v>99400</v>
      </c>
      <c r="I169" s="30">
        <f t="shared" si="140"/>
        <v>99400</v>
      </c>
      <c r="J169" s="30">
        <f t="shared" si="140"/>
        <v>99400</v>
      </c>
      <c r="K169" s="30"/>
      <c r="L169" s="16" t="s">
        <v>38</v>
      </c>
    </row>
    <row r="170" spans="2:12" hidden="1" outlineLevel="2">
      <c r="B170" s="100"/>
      <c r="C170" s="31" t="s">
        <v>34</v>
      </c>
      <c r="D170" s="31"/>
      <c r="E170" s="30" t="s">
        <v>38</v>
      </c>
      <c r="F170" s="30" t="s">
        <v>38</v>
      </c>
      <c r="G170" s="30" t="s">
        <v>38</v>
      </c>
      <c r="H170" s="30" t="s">
        <v>38</v>
      </c>
      <c r="I170" s="30" t="s">
        <v>38</v>
      </c>
      <c r="J170" s="30" t="s">
        <v>38</v>
      </c>
      <c r="K170" s="30"/>
      <c r="L170" s="16"/>
    </row>
    <row r="171" spans="2:12" hidden="1" outlineLevel="2">
      <c r="B171" s="100"/>
      <c r="C171" s="32" t="s">
        <v>35</v>
      </c>
      <c r="D171" s="32"/>
      <c r="E171" s="30" t="s">
        <v>38</v>
      </c>
      <c r="F171" s="30" t="s">
        <v>38</v>
      </c>
      <c r="G171" s="30" t="s">
        <v>38</v>
      </c>
      <c r="H171" s="30" t="s">
        <v>38</v>
      </c>
      <c r="I171" s="30" t="s">
        <v>38</v>
      </c>
      <c r="J171" s="30" t="s">
        <v>38</v>
      </c>
      <c r="K171" s="30"/>
    </row>
    <row r="172" spans="2:12" hidden="1" outlineLevel="2">
      <c r="B172" s="100"/>
      <c r="C172" s="32" t="s">
        <v>36</v>
      </c>
      <c r="D172" s="32"/>
      <c r="E172" s="16" t="s">
        <v>38</v>
      </c>
      <c r="F172" s="16" t="s">
        <v>38</v>
      </c>
      <c r="G172" s="16" t="s">
        <v>38</v>
      </c>
      <c r="H172" s="16" t="s">
        <v>38</v>
      </c>
      <c r="I172" s="16" t="s">
        <v>38</v>
      </c>
      <c r="J172" s="16" t="s">
        <v>38</v>
      </c>
      <c r="K172" s="16"/>
    </row>
    <row r="173" spans="2:12" hidden="1" outlineLevel="2"/>
    <row r="174" spans="2:12" hidden="1" outlineLevel="2"/>
    <row r="175" spans="2:12" hidden="1" outlineLevel="1"/>
    <row r="176" spans="2:12" hidden="1" outlineLevel="1"/>
    <row r="178" spans="1:20" ht="21" customHeight="1"/>
    <row r="180" spans="1:20" collapsed="1">
      <c r="A180" s="1" t="s">
        <v>49</v>
      </c>
    </row>
    <row r="181" spans="1:20" hidden="1" outlineLevel="1"/>
    <row r="182" spans="1:20" hidden="1" outlineLevel="1">
      <c r="C182" s="69" t="s">
        <v>50</v>
      </c>
      <c r="D182" s="69"/>
      <c r="E182" s="70">
        <f>(E183/E185)*E186+(E184/E185)*E187*(1-E188)</f>
        <v>9.5999999999999974E-2</v>
      </c>
      <c r="F182" s="1" t="s">
        <v>82</v>
      </c>
    </row>
    <row r="183" spans="1:20" hidden="1" outlineLevel="1">
      <c r="C183" s="42" t="s">
        <v>51</v>
      </c>
      <c r="D183" s="42"/>
      <c r="E183" s="44">
        <v>50000</v>
      </c>
    </row>
    <row r="184" spans="1:20" hidden="1" outlineLevel="1">
      <c r="C184" s="42" t="s">
        <v>52</v>
      </c>
      <c r="D184" s="42"/>
      <c r="E184" s="44">
        <v>100000</v>
      </c>
    </row>
    <row r="185" spans="1:20" hidden="1" outlineLevel="1">
      <c r="C185" s="42" t="s">
        <v>53</v>
      </c>
      <c r="D185" s="42"/>
      <c r="E185">
        <f>E183+E184</f>
        <v>150000</v>
      </c>
    </row>
    <row r="186" spans="1:20" hidden="1" outlineLevel="1">
      <c r="C186" s="69" t="s">
        <v>54</v>
      </c>
      <c r="D186" s="42"/>
      <c r="E186" s="27">
        <f>E189+E190*(E191-E189)</f>
        <v>0.12</v>
      </c>
      <c r="F186" s="1" t="s">
        <v>81</v>
      </c>
    </row>
    <row r="187" spans="1:20" hidden="1" outlineLevel="1">
      <c r="C187" s="42" t="s">
        <v>55</v>
      </c>
      <c r="D187" s="42"/>
      <c r="E187" s="26">
        <v>0.12</v>
      </c>
    </row>
    <row r="188" spans="1:20" hidden="1" outlineLevel="1">
      <c r="C188" s="42" t="s">
        <v>56</v>
      </c>
      <c r="D188" s="42"/>
      <c r="E188" s="45">
        <v>0.3</v>
      </c>
    </row>
    <row r="189" spans="1:20" hidden="1" outlineLevel="1">
      <c r="C189" s="43" t="s">
        <v>57</v>
      </c>
      <c r="D189" s="43"/>
      <c r="E189" s="26">
        <v>0.02</v>
      </c>
    </row>
    <row r="190" spans="1:20" hidden="1" outlineLevel="1">
      <c r="C190" s="43" t="s">
        <v>58</v>
      </c>
      <c r="D190" s="43"/>
      <c r="E190" s="44">
        <v>1</v>
      </c>
    </row>
    <row r="191" spans="1:20" hidden="1" outlineLevel="1">
      <c r="C191" s="43" t="s">
        <v>59</v>
      </c>
      <c r="D191" s="43"/>
      <c r="E191" s="26">
        <v>0.12</v>
      </c>
    </row>
    <row r="192" spans="1:20" hidden="1" outlineLevel="1">
      <c r="C192" s="43" t="s">
        <v>60</v>
      </c>
      <c r="D192" s="43"/>
      <c r="E192" s="46">
        <v>0</v>
      </c>
      <c r="F192" s="44">
        <v>1</v>
      </c>
      <c r="G192" s="46">
        <v>2</v>
      </c>
      <c r="H192" s="44">
        <v>3</v>
      </c>
      <c r="I192" s="46">
        <v>4</v>
      </c>
      <c r="J192" s="44">
        <v>5</v>
      </c>
      <c r="N192" t="str">
        <f t="shared" ref="N192:N193" si="141">C192</f>
        <v>Jahr</v>
      </c>
      <c r="O192">
        <v>0</v>
      </c>
      <c r="P192">
        <v>1</v>
      </c>
      <c r="Q192">
        <v>2</v>
      </c>
      <c r="R192">
        <v>3</v>
      </c>
      <c r="S192">
        <v>4</v>
      </c>
      <c r="T192">
        <v>5</v>
      </c>
    </row>
    <row r="193" spans="3:20" hidden="1" outlineLevel="1">
      <c r="C193" s="67" t="s">
        <v>61</v>
      </c>
      <c r="D193" s="67"/>
      <c r="E193" s="68">
        <f>E44/POWER((1+$E$182),E192)</f>
        <v>38050</v>
      </c>
      <c r="F193" s="68">
        <f t="shared" ref="F193:J193" si="142">F44/POWER((1+$E$182),F192)</f>
        <v>34717.153284671527</v>
      </c>
      <c r="G193" s="68">
        <f t="shared" si="142"/>
        <v>31676.234748787887</v>
      </c>
      <c r="H193" s="68">
        <f t="shared" si="142"/>
        <v>28901.674040864862</v>
      </c>
      <c r="I193" s="68">
        <f t="shared" si="142"/>
        <v>26370.140548234354</v>
      </c>
      <c r="J193" s="68">
        <f t="shared" si="142"/>
        <v>24060.347215542293</v>
      </c>
      <c r="N193" t="str">
        <f t="shared" si="141"/>
        <v>NPV</v>
      </c>
      <c r="O193" s="47">
        <f>O44/POWER((1+$E$182),O192)</f>
        <v>28851.740000000049</v>
      </c>
      <c r="P193" s="47">
        <f t="shared" ref="P193:T193" si="143">P44/POWER((1+$E$182),P192)</f>
        <v>26883.43065693435</v>
      </c>
      <c r="Q193" s="47">
        <f t="shared" si="143"/>
        <v>25038.577574724313</v>
      </c>
      <c r="R193" s="47">
        <f t="shared" si="143"/>
        <v>23310.654692296266</v>
      </c>
      <c r="S193" s="47">
        <f t="shared" si="143"/>
        <v>21693.332015881486</v>
      </c>
      <c r="T193" s="47">
        <f t="shared" si="143"/>
        <v>20180.491340871213</v>
      </c>
    </row>
    <row r="194" spans="3:20" hidden="1" outlineLevel="1">
      <c r="C194" s="31" t="s">
        <v>62</v>
      </c>
      <c r="D194" s="31"/>
      <c r="E194" s="68">
        <f>SUM(E193:J193)</f>
        <v>183775.54983810091</v>
      </c>
      <c r="F194" s="48"/>
      <c r="G194" s="48"/>
      <c r="H194" s="48"/>
      <c r="I194" s="48"/>
      <c r="J194" s="48"/>
      <c r="N194" t="s">
        <v>62</v>
      </c>
      <c r="O194" s="48">
        <f>SUM(O193:T193)</f>
        <v>145958.22628070766</v>
      </c>
    </row>
    <row r="195" spans="3:20" hidden="1" outlineLevel="1">
      <c r="C195" s="42" t="s">
        <v>63</v>
      </c>
      <c r="D195" s="42"/>
      <c r="E195" s="26">
        <v>0</v>
      </c>
    </row>
    <row r="196" spans="3:20" hidden="1" outlineLevel="1">
      <c r="C196" s="72" t="s">
        <v>64</v>
      </c>
      <c r="D196" s="72"/>
      <c r="E196" s="73"/>
      <c r="F196" s="73"/>
      <c r="G196" s="73"/>
      <c r="H196" s="73"/>
      <c r="I196" s="73"/>
      <c r="J196" s="74">
        <f>(J44*(1+$E$195))/($E$182-$E$195)</f>
        <v>396354.16666666674</v>
      </c>
      <c r="N196" s="43" t="s">
        <v>64</v>
      </c>
      <c r="T196" s="49">
        <f>(T44*(1+$E$195))/($E$182-$E$195)</f>
        <v>332440.00000000058</v>
      </c>
    </row>
    <row r="197" spans="3:20" hidden="1" outlineLevel="1">
      <c r="C197" s="71" t="s">
        <v>65</v>
      </c>
      <c r="D197" s="71"/>
      <c r="E197" s="68">
        <f>J196/POWER(1+$E$182,$J$192)</f>
        <v>250628.6168285656</v>
      </c>
      <c r="N197" s="43" t="s">
        <v>65</v>
      </c>
      <c r="O197" s="47">
        <f>T196/POWER(1+$E$182,$J$192)</f>
        <v>210213.45146740851</v>
      </c>
    </row>
    <row r="198" spans="3:20" hidden="1" outlineLevel="1">
      <c r="C198" s="50" t="s">
        <v>66</v>
      </c>
      <c r="D198" s="50"/>
      <c r="E198" s="51">
        <f>E197+E194</f>
        <v>434404.16666666651</v>
      </c>
      <c r="N198" s="50" t="s">
        <v>66</v>
      </c>
      <c r="O198" s="51">
        <f>O197+O194</f>
        <v>356171.6777481162</v>
      </c>
    </row>
    <row r="199" spans="3:20" hidden="1" outlineLevel="1">
      <c r="C199" s="50" t="s">
        <v>67</v>
      </c>
      <c r="D199" s="50"/>
      <c r="E199" s="51">
        <f>E198-E184</f>
        <v>334404.16666666651</v>
      </c>
      <c r="N199" s="50" t="s">
        <v>67</v>
      </c>
      <c r="O199" s="51">
        <f>O198-E184</f>
        <v>256171.6777481162</v>
      </c>
    </row>
    <row r="200" spans="3:20" hidden="1" outlineLevel="1"/>
  </sheetData>
  <sheetProtection selectLockedCells="1" selectUnlockedCells="1"/>
  <mergeCells count="3">
    <mergeCell ref="B34:B37"/>
    <mergeCell ref="B169:B172"/>
    <mergeCell ref="A1:XFD1"/>
  </mergeCells>
  <pageMargins left="0.70866141732283472" right="0.70866141732283472" top="0.78740157480314965" bottom="0.78740157480314965" header="0.31496062992125984" footer="0.31496062992125984"/>
  <pageSetup paperSize="9" scale="34" orientation="portrait" r:id="rId1"/>
  <headerFooter>
    <oddHeader>&amp;L&amp;14Werttreiberplanung&amp;R&amp;G</oddHeader>
    <oddFooter xml:space="preserve">&amp;L&amp;14office@consultnetwork.com&amp;C&amp;"-,Fett"&amp;14&amp;K05+000www.controlling-strategy.com&amp;R&amp;14+49 8031 58180 11 </oddFooter>
  </headerFooter>
  <rowBreaks count="1" manualBreakCount="1">
    <brk id="146" max="16383" man="1"/>
  </rowBreaks>
  <colBreaks count="1" manualBreakCount="1">
    <brk id="23" max="1048575" man="1"/>
  </colBreaks>
  <drawing r:id="rId2"/>
  <legacy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Wichtige Informationen</vt:lpstr>
      <vt:lpstr>Werttreiberplanung</vt:lpstr>
      <vt:lpstr>'Wichtige Informationen'!Druckbereich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Rosenfelder</dc:creator>
  <cp:lastModifiedBy>IHabich</cp:lastModifiedBy>
  <cp:lastPrinted>2019-10-28T13:32:20Z</cp:lastPrinted>
  <dcterms:created xsi:type="dcterms:W3CDTF">2019-09-19T15:51:56Z</dcterms:created>
  <dcterms:modified xsi:type="dcterms:W3CDTF">2019-10-28T13:33:24Z</dcterms:modified>
</cp:coreProperties>
</file>